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26 APRIL 2024\FISIK REHAB SIRKUIT DISPORASU\"/>
    </mc:Choice>
  </mc:AlternateContent>
  <xr:revisionPtr revIDLastSave="0" documentId="13_ncr:1_{19BA1A7E-A957-431A-ACDA-7BD6B4186877}" xr6:coauthVersionLast="47" xr6:coauthVersionMax="47" xr10:uidLastSave="{00000000-0000-0000-0000-000000000000}"/>
  <bookViews>
    <workbookView xWindow="-108" yWindow="-108" windowWidth="23256" windowHeight="12456" activeTab="1" xr2:uid="{F90E1E9E-6CFA-461E-A3A0-D4C98D5EBF18}"/>
  </bookViews>
  <sheets>
    <sheet name="Sheet1" sheetId="1" r:id="rId1"/>
    <sheet name="Sheet2" sheetId="2" r:id="rId2"/>
  </sheets>
  <externalReferences>
    <externalReference r:id="rId3"/>
    <externalReference r:id="rId4"/>
  </externalReferences>
  <definedNames>
    <definedName name="_DIV1">[1]EE!$I$19</definedName>
    <definedName name="_DIV2">[1]EE!$I$37</definedName>
    <definedName name="_DIV3">[1]EE!$I$59</definedName>
    <definedName name="_DIV4">[1]EE!$I$72</definedName>
    <definedName name="_DIV5">[1]EE!$I$86</definedName>
    <definedName name="_DIV6">[1]EE!$I$125</definedName>
    <definedName name="_DIV8">[1]EE!$I$269</definedName>
    <definedName name="_MMM07">'[1]4-Basic Price'!$H$58</definedName>
    <definedName name="cek">Sheet2!$H$30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" i="2" l="1"/>
  <c r="O40" i="2" s="1"/>
  <c r="D33" i="2"/>
  <c r="O32" i="2"/>
  <c r="H25" i="2"/>
  <c r="H24" i="2"/>
  <c r="H23" i="2"/>
  <c r="H22" i="2"/>
  <c r="H21" i="2"/>
  <c r="H20" i="2"/>
  <c r="H19" i="2"/>
  <c r="H18" i="2"/>
  <c r="A2" i="2"/>
  <c r="H273" i="1"/>
  <c r="I273" i="1" s="1"/>
  <c r="H272" i="1"/>
  <c r="I272" i="1" s="1"/>
  <c r="I27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I256" i="1"/>
  <c r="I255" i="1"/>
  <c r="H254" i="1"/>
  <c r="I254" i="1" s="1"/>
  <c r="H253" i="1"/>
  <c r="I253" i="1" s="1"/>
  <c r="I252" i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I239" i="1"/>
  <c r="H239" i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I227" i="1"/>
  <c r="I226" i="1"/>
  <c r="H226" i="1"/>
  <c r="H225" i="1"/>
  <c r="I225" i="1" s="1"/>
  <c r="H224" i="1"/>
  <c r="I224" i="1" s="1"/>
  <c r="H223" i="1"/>
  <c r="I223" i="1" s="1"/>
  <c r="H222" i="1"/>
  <c r="I222" i="1" s="1"/>
  <c r="L124" i="1"/>
  <c r="L125" i="1" s="1"/>
  <c r="I121" i="1"/>
  <c r="H121" i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I101" i="1"/>
  <c r="H101" i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L90" i="1"/>
  <c r="L100" i="1" s="1"/>
  <c r="L104" i="1" s="1"/>
  <c r="L121" i="1" s="1"/>
  <c r="H90" i="1"/>
  <c r="I90" i="1" s="1"/>
  <c r="H89" i="1"/>
  <c r="I89" i="1" s="1"/>
  <c r="H82" i="1"/>
  <c r="I82" i="1" s="1"/>
  <c r="H79" i="1"/>
  <c r="I79" i="1" s="1"/>
  <c r="H78" i="1"/>
  <c r="I78" i="1" s="1"/>
  <c r="H77" i="1"/>
  <c r="I77" i="1" s="1"/>
  <c r="I76" i="1"/>
  <c r="H75" i="1"/>
  <c r="I75" i="1" s="1"/>
  <c r="I68" i="1"/>
  <c r="H68" i="1"/>
  <c r="H67" i="1"/>
  <c r="I67" i="1" s="1"/>
  <c r="H66" i="1"/>
  <c r="I66" i="1" s="1"/>
  <c r="H65" i="1"/>
  <c r="I65" i="1" s="1"/>
  <c r="H64" i="1"/>
  <c r="I64" i="1" s="1"/>
  <c r="I63" i="1"/>
  <c r="I62" i="1"/>
  <c r="H55" i="1"/>
  <c r="I55" i="1" s="1"/>
  <c r="H54" i="1"/>
  <c r="I54" i="1" s="1"/>
  <c r="H53" i="1"/>
  <c r="I53" i="1" s="1"/>
  <c r="I52" i="1"/>
  <c r="I51" i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I41" i="1"/>
  <c r="I40" i="1"/>
  <c r="H40" i="1"/>
  <c r="H33" i="1"/>
  <c r="I33" i="1" s="1"/>
  <c r="H32" i="1"/>
  <c r="I32" i="1" s="1"/>
  <c r="H31" i="1"/>
  <c r="I31" i="1" s="1"/>
  <c r="H30" i="1"/>
  <c r="I30" i="1" s="1"/>
  <c r="H29" i="1"/>
  <c r="I29" i="1" s="1"/>
  <c r="I28" i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15" i="1"/>
  <c r="I15" i="1" s="1"/>
  <c r="I18" i="1" s="1"/>
  <c r="H28" i="2" l="1"/>
  <c r="H29" i="2"/>
  <c r="H30" i="2" s="1"/>
  <c r="H31" i="2" s="1"/>
  <c r="I36" i="1"/>
  <c r="I85" i="1"/>
  <c r="I124" i="1"/>
  <c r="L220" i="1"/>
  <c r="L221" i="1" s="1"/>
  <c r="I58" i="1"/>
  <c r="I268" i="1"/>
  <c r="M32" i="2" l="1"/>
  <c r="N32" i="2" s="1"/>
  <c r="N36" i="2" s="1"/>
  <c r="O27" i="2"/>
  <c r="O31" i="2"/>
  <c r="O33" i="2" s="1"/>
  <c r="M23" i="2"/>
  <c r="M36" i="2"/>
  <c r="N33" i="2" l="1"/>
</calcChain>
</file>

<file path=xl/sharedStrings.xml><?xml version="1.0" encoding="utf-8"?>
<sst xmlns="http://schemas.openxmlformats.org/spreadsheetml/2006/main" count="450" uniqueCount="315">
  <si>
    <t xml:space="preserve">  :</t>
  </si>
  <si>
    <t xml:space="preserve">  </t>
  </si>
  <si>
    <t xml:space="preserve"> </t>
  </si>
  <si>
    <t>No. Mata</t>
  </si>
  <si>
    <t>Uraian</t>
  </si>
  <si>
    <t>Satuan</t>
  </si>
  <si>
    <t>Perkiraan</t>
  </si>
  <si>
    <t>Harga</t>
  </si>
  <si>
    <t>Jumlah</t>
  </si>
  <si>
    <t>Pembayaran</t>
  </si>
  <si>
    <t>Kuantitas</t>
  </si>
  <si>
    <t>Harga-Harga</t>
  </si>
  <si>
    <t>(Rupiah)</t>
  </si>
  <si>
    <t>a</t>
  </si>
  <si>
    <t>b</t>
  </si>
  <si>
    <t>c</t>
  </si>
  <si>
    <t>d</t>
  </si>
  <si>
    <t>e</t>
  </si>
  <si>
    <t>f = (d x e)</t>
  </si>
  <si>
    <t>DIVISI 1. UMUM</t>
  </si>
  <si>
    <t>1.2</t>
  </si>
  <si>
    <t>Mobilisasi</t>
  </si>
  <si>
    <t>LS</t>
  </si>
  <si>
    <t>DIVISI 2. SISTEM MANAJEMEN KESELAMATAN KONSTRUKSI (SMKK)</t>
  </si>
  <si>
    <t>2.1</t>
  </si>
  <si>
    <t>Keselamatan dan Kesehatan Kerja SMKK</t>
  </si>
  <si>
    <t>2.2</t>
  </si>
  <si>
    <t>Pasangan Batu dengan Mortar</t>
  </si>
  <si>
    <t>2.3 (1)</t>
  </si>
  <si>
    <t>Gorong² Pipa Beton Bertulang, Diameter Dalam 50 cm</t>
  </si>
  <si>
    <t>2.3 (2)</t>
  </si>
  <si>
    <t>Gorong² Pipa Beton Bertulang, Diameter Dalam 50 cm sampai 70 cm</t>
  </si>
  <si>
    <t>2.3 (3)</t>
  </si>
  <si>
    <t>Gorong² Pipa Beton Bertulang, Diameter Dalam 70 cm sampai 100 cm</t>
  </si>
  <si>
    <t>2.3 (4)</t>
  </si>
  <si>
    <t>2.3 (5)</t>
  </si>
  <si>
    <t>2.3 (6)</t>
  </si>
  <si>
    <t>Ton</t>
  </si>
  <si>
    <t>2.3 (7)</t>
  </si>
  <si>
    <t>2.4 (1)</t>
  </si>
  <si>
    <t>Timbunan Porous atau Bahan Penyaring (Filter)</t>
  </si>
  <si>
    <t>2.4 (2)</t>
  </si>
  <si>
    <t>Anyaman Filter Plastik</t>
  </si>
  <si>
    <t>2.4 (3)</t>
  </si>
  <si>
    <t xml:space="preserve">Pipa Berlubang Banyak (Perforated Pipe) </t>
  </si>
  <si>
    <t xml:space="preserve">DIVISI  4.  PEKERJAAN  TANAH  DAN GEOSINTETIK </t>
  </si>
  <si>
    <t>3.1 (5)</t>
  </si>
  <si>
    <t>Galian Struktur dengan kedalaman 4 - 6 meter</t>
  </si>
  <si>
    <t>3.1 (6)</t>
  </si>
  <si>
    <t>Coferdam, Penyokong, Pengaku dan Pekerjaan yang berkaitan</t>
  </si>
  <si>
    <t>3.1 (7)</t>
  </si>
  <si>
    <t>Galian Perkerasan Beraspal dengan Cold Milling Machine</t>
  </si>
  <si>
    <t>3.1 (8)</t>
  </si>
  <si>
    <t>Galian Perkerasan Beraspal tanpa Cold Milling Machine</t>
  </si>
  <si>
    <t>3.1 (9)</t>
  </si>
  <si>
    <t>Biaya Tambahan untuk Pengangkutan Hasil Galian dengan Jarak melebihi 5 km</t>
  </si>
  <si>
    <t>3.2 (1)</t>
  </si>
  <si>
    <t xml:space="preserve">Timbunan Biasa dari selain Galian Sumber Bahan </t>
  </si>
  <si>
    <t>3.2 (2)</t>
  </si>
  <si>
    <t>Timbunan Pilihan</t>
  </si>
  <si>
    <t>3.2 (3)</t>
  </si>
  <si>
    <t>Timbunan Pilihan diatas Tanah Rawa (diukur diatas bak truk)</t>
  </si>
  <si>
    <t>3.2.(4)</t>
  </si>
  <si>
    <t>Timbunan Batu dengan Manual</t>
  </si>
  <si>
    <t>3.2.(5)</t>
  </si>
  <si>
    <t>Timbunan Batu dengan Derek</t>
  </si>
  <si>
    <t>3.2.(6)</t>
  </si>
  <si>
    <t xml:space="preserve">Penyiapan </t>
  </si>
  <si>
    <t>Pengupasan Permukaan Aspal Lama dan Pencampuran Kembali (tebal 15 cm)</t>
  </si>
  <si>
    <t xml:space="preserve">4.1 </t>
  </si>
  <si>
    <t xml:space="preserve">Galian </t>
  </si>
  <si>
    <t>4.2.(2)</t>
  </si>
  <si>
    <t>Timbunan Biasa</t>
  </si>
  <si>
    <t>4.3</t>
  </si>
  <si>
    <t>Penyiapan Badan Jalan</t>
  </si>
  <si>
    <t>DIVISI  4.  PELEBARAN PERKERASAN DAN BAHU JALAN</t>
  </si>
  <si>
    <t>4.2 (1)</t>
  </si>
  <si>
    <t>Lapis Pondasi Agregat Kelas A</t>
  </si>
  <si>
    <t>4.2 (2)</t>
  </si>
  <si>
    <t>Lapis Pondasi Agregat Kelas B</t>
  </si>
  <si>
    <t>4.2 (3)</t>
  </si>
  <si>
    <t>Semen untuk Lapis Pondasi Semen Tanah</t>
  </si>
  <si>
    <t>4.2 (4)</t>
  </si>
  <si>
    <t>Lapis Pondasi Semen Tanah</t>
  </si>
  <si>
    <t>4.2 (5)</t>
  </si>
  <si>
    <t>Agregat Penutup BURTU</t>
  </si>
  <si>
    <t>4.2 (6)</t>
  </si>
  <si>
    <t>Bahan Aspal untuk Pekerjaan Pelaburan</t>
  </si>
  <si>
    <t>Liter</t>
  </si>
  <si>
    <t>4.2 (7)</t>
  </si>
  <si>
    <t>Lapis Resap Pengikat</t>
  </si>
  <si>
    <t>DIVISI  6.  PERKERASAN  BERBUTIR DAN PERKERASAN BETON SEMEN</t>
  </si>
  <si>
    <t>6.1 (1)</t>
  </si>
  <si>
    <t xml:space="preserve">Lapis Pondasi Agregat Kelas A </t>
  </si>
  <si>
    <t>5.1 (2)</t>
  </si>
  <si>
    <t>6.1 (2)</t>
  </si>
  <si>
    <t>5.4 (1)</t>
  </si>
  <si>
    <t>5.4 (2)</t>
  </si>
  <si>
    <t>Lapis Pondasi Tanah Semen</t>
  </si>
  <si>
    <t>5.5 (1)</t>
  </si>
  <si>
    <t>Lapis Beton Semen Pondasi Bawah (Cement Treated Sub Base (CTSB))</t>
  </si>
  <si>
    <t>5.6 (1)</t>
  </si>
  <si>
    <t>Lapis Pondasi Agregat Dengan Cement Treated Base (CTB)</t>
  </si>
  <si>
    <t>Gravel Bed</t>
  </si>
  <si>
    <t>DIVISI  7.  PERKERASAN  ASPAL</t>
  </si>
  <si>
    <t>7.1 (1)</t>
  </si>
  <si>
    <t>Lapis Resap Pengikat - Aspal Cair/Emulsi</t>
  </si>
  <si>
    <t>7.1 (2)</t>
  </si>
  <si>
    <t>Lapis Perekat - Aspal Cair/Emulsi</t>
  </si>
  <si>
    <t>6.2 (1)</t>
  </si>
  <si>
    <t>6.2 (2)</t>
  </si>
  <si>
    <t>Agregat Penutup BURDA</t>
  </si>
  <si>
    <t>6.2 (3)</t>
  </si>
  <si>
    <t>6.3 (1)</t>
  </si>
  <si>
    <t>Latasir Kelas A (SS-A)</t>
  </si>
  <si>
    <t>6.3 (2)</t>
  </si>
  <si>
    <t>Latasir Kelas B (SS-B)</t>
  </si>
  <si>
    <t>6.3 (3)</t>
  </si>
  <si>
    <t>Lataston Lapis Aus (HRS-WC)</t>
  </si>
  <si>
    <t>6.3(3a)</t>
  </si>
  <si>
    <t>Lataston Lapis Aus (HRS-WC) Leveling</t>
  </si>
  <si>
    <t>6.3(4)</t>
  </si>
  <si>
    <t>Lataston Lapis Pondasi (HRS-Base)</t>
  </si>
  <si>
    <t>6.3(4a)</t>
  </si>
  <si>
    <t>Lataston Lapis Pondasi (HRS-Base) Leveling</t>
  </si>
  <si>
    <t>7.3(5a)</t>
  </si>
  <si>
    <t>Laston Lapis Aus (AC-WC)</t>
  </si>
  <si>
    <t>6.3(5b)</t>
  </si>
  <si>
    <t>Laston Lapis Aus (AC-WC) Modifikasi</t>
  </si>
  <si>
    <t>6.3(5c)</t>
  </si>
  <si>
    <t>Laston Lapis Aus (AC-WC) Leveling</t>
  </si>
  <si>
    <t>6.3(5d)</t>
  </si>
  <si>
    <t>Laston Lapis Aus (AC-WC) Modifikasi Leveling</t>
  </si>
  <si>
    <t>7.3(6a)</t>
  </si>
  <si>
    <t>Laston Lapis Antara (AC-BC)</t>
  </si>
  <si>
    <t>6.3(6b)</t>
  </si>
  <si>
    <t>Laston Lapis Antara (AC-BC) Modifikasi</t>
  </si>
  <si>
    <t>6.3(6c)</t>
  </si>
  <si>
    <t>Laston Lapis Antara (AC-BC)  Leveling</t>
  </si>
  <si>
    <t>6.3(6d)</t>
  </si>
  <si>
    <t>Laston Lapis Antara (AC-BC) Modifikasi Leveling</t>
  </si>
  <si>
    <t>6.3(7a)</t>
  </si>
  <si>
    <t>Laston Lapis Pondasi (AC-Base)</t>
  </si>
  <si>
    <t>6.3(7b)</t>
  </si>
  <si>
    <t>Laston Lapis Pondasi (AC-Base) Modifikasi</t>
  </si>
  <si>
    <t>6.3(7c)</t>
  </si>
  <si>
    <t xml:space="preserve">Laston Lapis Pondasi (AC-Base) Leveling </t>
  </si>
  <si>
    <t>6.3(7d)</t>
  </si>
  <si>
    <t>Laston Lapis Pondasi (AC-Base) Modifikasi Leveling</t>
  </si>
  <si>
    <t>6.4 (1)</t>
  </si>
  <si>
    <t xml:space="preserve"> Lasbutag</t>
  </si>
  <si>
    <t>6.4 (2)</t>
  </si>
  <si>
    <t xml:space="preserve"> Latasbusir Kelas A</t>
  </si>
  <si>
    <t>6.4 (3)</t>
  </si>
  <si>
    <t xml:space="preserve"> Latasbusir Kelas B</t>
  </si>
  <si>
    <t>6.4 (4)</t>
  </si>
  <si>
    <t xml:space="preserve"> Bitumen Asbuton</t>
  </si>
  <si>
    <t>6.4 (5)</t>
  </si>
  <si>
    <t xml:space="preserve"> Bitumen Bahan Peremaja</t>
  </si>
  <si>
    <t>6.4 (6)</t>
  </si>
  <si>
    <t xml:space="preserve"> Bahan Anti Pengelupasan (anti stripping agent) </t>
  </si>
  <si>
    <t>Campuran Aspal Dingin untuk Pelapisan</t>
  </si>
  <si>
    <t>6.6.1</t>
  </si>
  <si>
    <t xml:space="preserve">Lapis Permukaan Penetrasi Macadam </t>
  </si>
  <si>
    <t>6.6.2</t>
  </si>
  <si>
    <t>Lapis Fondasi atau Perata Penetrasi Macadam</t>
  </si>
  <si>
    <t>7.3.(8)</t>
  </si>
  <si>
    <t>Bahan Anti Pengelupasan (AC-WC dan AC-BC)</t>
  </si>
  <si>
    <t>Kg</t>
  </si>
  <si>
    <t>DIVISI  8.  STRUKTUR</t>
  </si>
  <si>
    <t>8.1 (1)</t>
  </si>
  <si>
    <t>Lapis Pondasi Agregat Kelas A utk Pekerjaan Minor</t>
  </si>
  <si>
    <t>8.1 (2)</t>
  </si>
  <si>
    <t>Lapis Pondasi Agregat Kelas B utk Pekerjaan Minor</t>
  </si>
  <si>
    <t>8.1 (3)</t>
  </si>
  <si>
    <t>Agregat untuk Perkerasan Tanpa Penutup Aspal untuk Pekerjaan Minor</t>
  </si>
  <si>
    <t>8.1 (4)</t>
  </si>
  <si>
    <t>Waterbound Macadam untuk Pekerjaan Minor</t>
  </si>
  <si>
    <t>8.1 (5)</t>
  </si>
  <si>
    <t>Campuran Aspal Panas untuk Pekerjaan Minor</t>
  </si>
  <si>
    <t>8.1 (6)</t>
  </si>
  <si>
    <t>Lasbutag atau Latasbusir untuk Pekerjaan Minor</t>
  </si>
  <si>
    <t>8.1 (7)</t>
  </si>
  <si>
    <t>Penetrasi Macadam untuk Pekerjaan Minor</t>
  </si>
  <si>
    <t>8.1 (8)</t>
  </si>
  <si>
    <t>Campuran Aspal Dingin untuk Pekerjaan Minor</t>
  </si>
  <si>
    <t>8.1 (9)</t>
  </si>
  <si>
    <t>Residu Bitumen untuk Pekerjaan Minor</t>
  </si>
  <si>
    <t xml:space="preserve">8.2(1)  </t>
  </si>
  <si>
    <t>Galian untuk Bahu Jalan dan Pekerjaan Minor Lainnya</t>
  </si>
  <si>
    <t xml:space="preserve">8.2(2)  </t>
  </si>
  <si>
    <t>Pembersihan dan Pembongkaran Tanaman (diamater &lt; 30 cm)</t>
  </si>
  <si>
    <t xml:space="preserve">8.2(3)  </t>
  </si>
  <si>
    <t>Pemotongan Pohon diameter 30 - 50 cm</t>
  </si>
  <si>
    <t>Buah</t>
  </si>
  <si>
    <t xml:space="preserve">8.2(4)  </t>
  </si>
  <si>
    <t>Pemotongan Pohon diameter 50 - 75 cm</t>
  </si>
  <si>
    <t xml:space="preserve">8.2(5)  </t>
  </si>
  <si>
    <t>Pemotongan Pohon diameter &gt; 75 cm</t>
  </si>
  <si>
    <t xml:space="preserve">8.3.(1) </t>
  </si>
  <si>
    <t>Stabilisasi dengan Tanaman</t>
  </si>
  <si>
    <t xml:space="preserve">8.3.(2) </t>
  </si>
  <si>
    <t>Semak / Perdu</t>
  </si>
  <si>
    <t xml:space="preserve">8.3.(3) </t>
  </si>
  <si>
    <t>Pohon</t>
  </si>
  <si>
    <t xml:space="preserve">8.4.(1) </t>
  </si>
  <si>
    <t>Marka Jalan Termoplastik</t>
  </si>
  <si>
    <t xml:space="preserve">8.4.(2) </t>
  </si>
  <si>
    <t>Marka Jalan Bukan Termoplastik</t>
  </si>
  <si>
    <t>8.4.(3) .(a)</t>
  </si>
  <si>
    <t>Rambu Jalan Tunggal dengan Permukaan Pemantul Engineer Grade</t>
  </si>
  <si>
    <t>8.4.(3) .(b)</t>
  </si>
  <si>
    <t>Rambu Jalan Ganda dengan Permukaan Pemantul Engineer Grade</t>
  </si>
  <si>
    <t>8.4.(4) .(a)</t>
  </si>
  <si>
    <t>Rambu Jalan Tunggal dengan Pemantul High Intensity Grade</t>
  </si>
  <si>
    <t>8.4.(4) .(b)</t>
  </si>
  <si>
    <t>Rambu Jalan Ganda dengan Pemantul High Intensity Grade</t>
  </si>
  <si>
    <t xml:space="preserve">8.4.(5) </t>
  </si>
  <si>
    <t>Patok Pengarah</t>
  </si>
  <si>
    <t>8.4.(6) .(a)</t>
  </si>
  <si>
    <t>Patok Kilometer</t>
  </si>
  <si>
    <t>8.4.(6) .(b)</t>
  </si>
  <si>
    <t>Patok Hektometer</t>
  </si>
  <si>
    <t xml:space="preserve">8.4.(7) </t>
  </si>
  <si>
    <t>Rel Pengaman</t>
  </si>
  <si>
    <t xml:space="preserve">8.4.(8) </t>
  </si>
  <si>
    <t xml:space="preserve">Paku Jalan </t>
  </si>
  <si>
    <t xml:space="preserve">8.4.(9) </t>
  </si>
  <si>
    <t xml:space="preserve">Mata Kucing </t>
  </si>
  <si>
    <t>8.4.(10)</t>
  </si>
  <si>
    <t>Kerb Pracetak</t>
  </si>
  <si>
    <t>8.4.(11)</t>
  </si>
  <si>
    <t>Kerb yang digunakan kembali</t>
  </si>
  <si>
    <t>8.4.(12)</t>
  </si>
  <si>
    <t>Perkerasan Blok Beton pada Trotoar dan Median</t>
  </si>
  <si>
    <t>8.5(1)</t>
  </si>
  <si>
    <t>Pengembalian Kondisi Lantai Jembatan Beton</t>
  </si>
  <si>
    <t>8.5(2)</t>
  </si>
  <si>
    <t>Pengembalian Kondisi Lantai Jembatan Kayu</t>
  </si>
  <si>
    <t>8.5(3)</t>
  </si>
  <si>
    <t>Pengembalian Kondisi Pelapisan Permukaan Baja Struktur</t>
  </si>
  <si>
    <t>8.6(1)</t>
  </si>
  <si>
    <t>Kerb Pracetak Pemisah Jalan (Concrete Barrier)</t>
  </si>
  <si>
    <t>8.7(1)</t>
  </si>
  <si>
    <t>Unit Lampu Penerangan Jalan Lengan Tunggal, Tipe Sodium 250 Watt</t>
  </si>
  <si>
    <t>8.7(2)</t>
  </si>
  <si>
    <t>Unit Lampu Penerangan Jalan Lengan Ganda, Tipe Sodium 250 Watt</t>
  </si>
  <si>
    <t>8.7(3)</t>
  </si>
  <si>
    <t>Unit Lampu Penerangan Jalan Lengan Tunggal, Tipe Merkuri 250 Watt</t>
  </si>
  <si>
    <t>8.7(4)</t>
  </si>
  <si>
    <t>Unit Lampu Penerangan Jalan Lengan Ganda, Tipe Merkuri 250 Watt</t>
  </si>
  <si>
    <t>8.7(5)</t>
  </si>
  <si>
    <t>Unit Lampu Penerangan Jalan Lengan Tunggal, Tipe Merkuri 400 Watt</t>
  </si>
  <si>
    <t>8.7(6)</t>
  </si>
  <si>
    <t>Unit Lampu Penerangan Jalan Lengan Ganda, Tipe Merkuri 400 Watt</t>
  </si>
  <si>
    <t>8.8(1)</t>
  </si>
  <si>
    <t>Pagar Pemisah Pedestrian Carbon Steel</t>
  </si>
  <si>
    <t>8.8(2)</t>
  </si>
  <si>
    <t>Pagar Pemisah Pedestrian Galvanized</t>
  </si>
  <si>
    <t>DIVISI  10.  PEKERJAAN  HARIAN &amp; PEKERJAAN LAIN-LAIN</t>
  </si>
  <si>
    <t>10.2.(1)</t>
  </si>
  <si>
    <t xml:space="preserve">Marka Jalan Termoplastik </t>
  </si>
  <si>
    <t>Pengecatan Kerb Pracetak</t>
  </si>
  <si>
    <t>HARGA PERKIRAAN SENDIRI (HPS)</t>
  </si>
  <si>
    <t>REHAB SIRKUIT DISPORASU</t>
  </si>
  <si>
    <t>JL. WILLIEM ISKANDAR NO. 09 MEDAN.</t>
  </si>
  <si>
    <t>KEGIATAN</t>
  </si>
  <si>
    <t>LOKASI</t>
  </si>
  <si>
    <t>KOTA</t>
  </si>
  <si>
    <t>MEDAN</t>
  </si>
  <si>
    <t>R E K A P I T UL A S I</t>
  </si>
  <si>
    <t>Jumlah Harga</t>
  </si>
  <si>
    <t>No. Divisi</t>
  </si>
  <si>
    <t xml:space="preserve">                    Uraian</t>
  </si>
  <si>
    <t>Pekerjaan</t>
  </si>
  <si>
    <t>Umum</t>
  </si>
  <si>
    <t>Sistem Manajemen Keselamatan Konstruksi (SMKK)</t>
  </si>
  <si>
    <t>Pekerjaan Tanah dan Geosintetik</t>
  </si>
  <si>
    <t>Pelebaran Perkerasan dan Bahu Jalan</t>
  </si>
  <si>
    <t>Perkerasan  Berbutir Dan Perkerasan Beton Semen</t>
  </si>
  <si>
    <t>Perkerasan Aspal</t>
  </si>
  <si>
    <t>Struktur</t>
  </si>
  <si>
    <t>Pekerjaan Harian &amp; Pekerjaan Lain-Lain</t>
  </si>
  <si>
    <t>Pekerjaan Pemeliharaan Rutin</t>
  </si>
  <si>
    <r>
      <t xml:space="preserve">  (A)    Jumlah Harga Pekerjaan ( </t>
    </r>
    <r>
      <rPr>
        <i/>
        <sz val="9"/>
        <rFont val="Arial"/>
        <family val="2"/>
      </rPr>
      <t>termasuk Biaya Umum dan Keuntungan</t>
    </r>
    <r>
      <rPr>
        <sz val="10"/>
        <rFont val="Arial"/>
        <family val="2"/>
      </rPr>
      <t xml:space="preserve"> )</t>
    </r>
  </si>
  <si>
    <t xml:space="preserve">  (B)    Pajak Pertambahan Nilai ( PPN ) = 11% x (A)</t>
  </si>
  <si>
    <t xml:space="preserve">  (C)    JUMLAH TOTAL HARGA PEKERJAAN = (A) + (B)</t>
  </si>
  <si>
    <t xml:space="preserve">  (D)    Dibulatkan</t>
  </si>
  <si>
    <t>TERBILANG</t>
  </si>
  <si>
    <t>:</t>
  </si>
  <si>
    <t>TAHUN ANGGARAN</t>
  </si>
  <si>
    <r>
      <t xml:space="preserve">Jumlah Harga Pekerjaan DIVISI 1  </t>
    </r>
    <r>
      <rPr>
        <i/>
        <sz val="12"/>
        <rFont val="Arial"/>
        <family val="2"/>
      </rPr>
      <t>(masuk pada Rekapitulasi Perkiraan Harga Pekerjaan)</t>
    </r>
  </si>
  <si>
    <r>
      <t>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</si>
  <si>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1</t>
    </r>
  </si>
  <si>
    <r>
      <t>Gorong</t>
    </r>
    <r>
      <rPr>
        <b/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Pipa Beton Bertulang, Diameter Dalam 100 cm sampai 130 cm</t>
    </r>
  </si>
  <si>
    <r>
      <t>Gorong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Beton Tanpa Tulang Diameter Dalam 140 cm sampai 150 cm</t>
    </r>
  </si>
  <si>
    <r>
      <t>Gorong</t>
    </r>
    <r>
      <rPr>
        <b/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Pipa Baja Bergelombang</t>
    </r>
  </si>
  <si>
    <r>
      <t>Gorong</t>
    </r>
    <r>
      <rPr>
        <b/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Pipa Beton Tanpa Tulangan diameter dalam 20 cm sampai 30 cm</t>
    </r>
  </si>
  <si>
    <r>
      <t>M</t>
    </r>
    <r>
      <rPr>
        <vertAlign val="superscript"/>
        <sz val="12"/>
        <rFont val="Arial"/>
        <family val="2"/>
      </rPr>
      <t>2</t>
    </r>
  </si>
  <si>
    <r>
      <t xml:space="preserve">Jumlah Harga Pekerjaan DIVISI 2  </t>
    </r>
    <r>
      <rPr>
        <i/>
        <sz val="12"/>
        <rFont val="Arial"/>
        <family val="2"/>
      </rPr>
      <t>(masuk pada Rekapitulasi Perkiraan Harga Pekerjaan)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</si>
  <si>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/Km</t>
    </r>
  </si>
  <si>
    <r>
      <t xml:space="preserve">Jumlah Harga Pekerjaan DIVISI 4  </t>
    </r>
    <r>
      <rPr>
        <i/>
        <sz val="12"/>
        <rFont val="Arial"/>
        <family val="2"/>
      </rPr>
      <t>(masuk pada Rekapitulasi Perkiraan Harga Pekerjaan)</t>
    </r>
  </si>
  <si>
    <r>
      <t>M</t>
    </r>
    <r>
      <rPr>
        <vertAlign val="superscript"/>
        <sz val="12"/>
        <color indexed="8"/>
        <rFont val="Arial"/>
        <family val="2"/>
      </rPr>
      <t>3</t>
    </r>
  </si>
  <si>
    <r>
      <t xml:space="preserve">Jumlah Harga Pekerjaan DIVISI 6  </t>
    </r>
    <r>
      <rPr>
        <i/>
        <sz val="12"/>
        <rFont val="Arial"/>
        <family val="2"/>
      </rPr>
      <t>(masuk pada Rekapitulasi Perkiraan Harga Pekerjaan)</t>
    </r>
  </si>
  <si>
    <r>
      <t xml:space="preserve">Jumlah Harga Pekerjaan DIVISI 7  </t>
    </r>
    <r>
      <rPr>
        <i/>
        <sz val="12"/>
        <rFont val="Arial"/>
        <family val="2"/>
      </rPr>
      <t>(masuk pada Rekapitulasi Perkiraan Harga Pekerjaan)</t>
    </r>
  </si>
  <si>
    <r>
      <t>M</t>
    </r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(vol. gembur)</t>
    </r>
  </si>
  <si>
    <r>
      <t xml:space="preserve">Jumlah Harga Pekerjaan DIVISI 8  </t>
    </r>
    <r>
      <rPr>
        <i/>
        <sz val="12"/>
        <rFont val="Arial"/>
        <family val="2"/>
      </rPr>
      <t>(masuk pada Rekapitulasi Perkiraan Harga Pekerjaan)</t>
    </r>
  </si>
  <si>
    <r>
      <t xml:space="preserve">Jumlah Harga Pekerjaan DIVISI 9  </t>
    </r>
    <r>
      <rPr>
        <i/>
        <sz val="12"/>
        <rFont val="Arial"/>
        <family val="2"/>
      </rPr>
      <t>(masuk pada Rekapitulasi Perkiraan Harga Pekerjaan)</t>
    </r>
  </si>
  <si>
    <t>Medan,                            2024</t>
  </si>
  <si>
    <t>BIDANG SARANA PRASARANA DAN KEMITRAAN</t>
  </si>
  <si>
    <t>DINAS KEPEMUDAAN DAN KEOLAHRAGAAN</t>
  </si>
  <si>
    <t>PROVINSI SUMATERA UTARA</t>
  </si>
  <si>
    <t>KUASA PENGGUNA ANGGARAN (KPA)</t>
  </si>
  <si>
    <t>SYAHRUDIN, SE, MM</t>
  </si>
  <si>
    <t>NIP. 19781023 200212 1 002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</si>
</sst>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_);_(@_)"/>
    <numFmt numFmtId="165" formatCode="_(* #,##0.00_);_(* \(#,##0.00\);_(* &quot;-&quot;??_);_(@_)"/>
    <numFmt numFmtId="166" formatCode="0.0"/>
    <numFmt numFmtId="167" formatCode="0.000"/>
    <numFmt numFmtId="168" formatCode="_(* #,##0.0_);_(* \(#,##0.0\);_(* &quot;-&quot;?_);_(@_)"/>
    <numFmt numFmtId="169" formatCode="_-* #,##0.0000_-;\-* #,##0.00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color rgb="FF0070C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164" fontId="2" fillId="0" borderId="2" xfId="2" applyNumberFormat="1" applyFont="1" applyBorder="1"/>
    <xf numFmtId="164" fontId="2" fillId="0" borderId="3" xfId="2" applyNumberFormat="1" applyFont="1" applyBorder="1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2" applyNumberFormat="1" applyFont="1" applyFill="1" applyBorder="1"/>
    <xf numFmtId="164" fontId="3" fillId="0" borderId="0" xfId="2" applyNumberFormat="1" applyFont="1" applyBorder="1"/>
    <xf numFmtId="164" fontId="3" fillId="0" borderId="5" xfId="2" applyNumberFormat="1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2" applyNumberFormat="1" applyFont="1" applyFill="1" applyBorder="1"/>
    <xf numFmtId="164" fontId="3" fillId="0" borderId="7" xfId="2" applyNumberFormat="1" applyFont="1" applyBorder="1"/>
    <xf numFmtId="164" fontId="3" fillId="0" borderId="8" xfId="2" applyNumberFormat="1" applyFont="1" applyBorder="1"/>
    <xf numFmtId="3" fontId="8" fillId="0" borderId="0" xfId="0" applyNumberFormat="1" applyFont="1" applyAlignment="1">
      <alignment horizontal="center"/>
    </xf>
    <xf numFmtId="3" fontId="0" fillId="0" borderId="0" xfId="0" applyNumberFormat="1"/>
    <xf numFmtId="0" fontId="2" fillId="0" borderId="4" xfId="0" applyFont="1" applyBorder="1"/>
    <xf numFmtId="0" fontId="3" fillId="0" borderId="0" xfId="0" applyFont="1" applyAlignment="1">
      <alignment horizontal="centerContinuous"/>
    </xf>
    <xf numFmtId="165" fontId="0" fillId="0" borderId="0" xfId="0" applyNumberFormat="1"/>
    <xf numFmtId="166" fontId="6" fillId="0" borderId="0" xfId="0" applyNumberFormat="1" applyFont="1"/>
    <xf numFmtId="167" fontId="0" fillId="0" borderId="0" xfId="0" applyNumberFormat="1"/>
    <xf numFmtId="4" fontId="0" fillId="0" borderId="0" xfId="0" applyNumberFormat="1"/>
    <xf numFmtId="0" fontId="8" fillId="0" borderId="0" xfId="0" applyFont="1"/>
    <xf numFmtId="43" fontId="0" fillId="0" borderId="0" xfId="0" applyNumberFormat="1"/>
    <xf numFmtId="4" fontId="9" fillId="0" borderId="0" xfId="0" applyNumberFormat="1" applyFont="1"/>
    <xf numFmtId="164" fontId="2" fillId="0" borderId="0" xfId="2" applyNumberFormat="1" applyFont="1" applyBorder="1"/>
    <xf numFmtId="2" fontId="0" fillId="0" borderId="0" xfId="0" applyNumberFormat="1"/>
    <xf numFmtId="168" fontId="0" fillId="0" borderId="0" xfId="0" applyNumberFormat="1"/>
    <xf numFmtId="0" fontId="0" fillId="0" borderId="0" xfId="0" applyAlignment="1">
      <alignment horizontal="center"/>
    </xf>
    <xf numFmtId="165" fontId="10" fillId="0" borderId="0" xfId="0" applyNumberFormat="1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4" fontId="11" fillId="0" borderId="0" xfId="0" applyNumberFormat="1" applyFont="1"/>
    <xf numFmtId="0" fontId="2" fillId="0" borderId="3" xfId="0" applyFont="1" applyBorder="1"/>
    <xf numFmtId="164" fontId="2" fillId="0" borderId="0" xfId="2" applyNumberFormat="1" applyFont="1"/>
    <xf numFmtId="0" fontId="2" fillId="0" borderId="51" xfId="0" applyFont="1" applyBorder="1"/>
    <xf numFmtId="0" fontId="2" fillId="0" borderId="52" xfId="0" applyFont="1" applyBorder="1"/>
    <xf numFmtId="0" fontId="3" fillId="0" borderId="52" xfId="0" applyFont="1" applyBorder="1"/>
    <xf numFmtId="164" fontId="2" fillId="0" borderId="52" xfId="2" applyNumberFormat="1" applyFont="1" applyBorder="1"/>
    <xf numFmtId="0" fontId="2" fillId="0" borderId="53" xfId="0" applyFont="1" applyBorder="1"/>
    <xf numFmtId="43" fontId="0" fillId="0" borderId="0" xfId="1" applyFont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horizontal="centerContinuous"/>
    </xf>
    <xf numFmtId="164" fontId="2" fillId="0" borderId="0" xfId="2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164" fontId="2" fillId="0" borderId="7" xfId="2" applyNumberFormat="1" applyFont="1" applyBorder="1"/>
    <xf numFmtId="0" fontId="2" fillId="0" borderId="8" xfId="0" applyFont="1" applyBorder="1"/>
    <xf numFmtId="164" fontId="2" fillId="0" borderId="1" xfId="2" applyNumberFormat="1" applyFont="1" applyBorder="1"/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164" fontId="6" fillId="0" borderId="4" xfId="2" applyNumberFormat="1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164" fontId="6" fillId="0" borderId="54" xfId="2" applyNumberFormat="1" applyFont="1" applyBorder="1" applyAlignment="1">
      <alignment horizontal="centerContinuous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164" fontId="2" fillId="0" borderId="55" xfId="2" applyNumberFormat="1" applyFont="1" applyBorder="1" applyAlignment="1">
      <alignment horizontal="right" vertical="center"/>
    </xf>
    <xf numFmtId="3" fontId="2" fillId="0" borderId="57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164" fontId="2" fillId="0" borderId="27" xfId="2" applyNumberFormat="1" applyFont="1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169" fontId="2" fillId="0" borderId="0" xfId="3" applyNumberFormat="1"/>
    <xf numFmtId="43" fontId="2" fillId="0" borderId="0" xfId="3"/>
    <xf numFmtId="164" fontId="14" fillId="0" borderId="27" xfId="2" applyNumberFormat="1" applyFont="1" applyBorder="1" applyAlignment="1">
      <alignment horizontal="right" vertical="center"/>
    </xf>
    <xf numFmtId="164" fontId="15" fillId="0" borderId="27" xfId="2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2" fillId="0" borderId="6" xfId="2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22" xfId="0" quotePrefix="1" applyFont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164" fontId="2" fillId="0" borderId="22" xfId="2" applyNumberFormat="1" applyFon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27" xfId="0" quotePrefix="1" applyBorder="1" applyAlignment="1">
      <alignment horizontal="left" vertical="center"/>
    </xf>
    <xf numFmtId="0" fontId="3" fillId="0" borderId="36" xfId="0" applyFont="1" applyBorder="1" applyAlignment="1">
      <alignment vertical="center"/>
    </xf>
    <xf numFmtId="0" fontId="2" fillId="0" borderId="4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4" xfId="2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60" xfId="0" quotePrefix="1" applyFont="1" applyBorder="1" applyAlignment="1">
      <alignment horizontal="left" vertical="center"/>
    </xf>
    <xf numFmtId="0" fontId="2" fillId="0" borderId="37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64" fontId="2" fillId="0" borderId="32" xfId="2" applyNumberFormat="1" applyFont="1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2" fillId="0" borderId="1" xfId="0" quotePrefix="1" applyFont="1" applyBorder="1" applyAlignment="1">
      <alignment horizontal="left" vertical="center"/>
    </xf>
    <xf numFmtId="164" fontId="2" fillId="0" borderId="0" xfId="2" applyNumberFormat="1" applyFont="1" applyBorder="1" applyAlignment="1">
      <alignment horizontal="right" vertical="center"/>
    </xf>
    <xf numFmtId="0" fontId="17" fillId="0" borderId="13" xfId="0" applyFont="1" applyBorder="1"/>
    <xf numFmtId="0" fontId="17" fillId="0" borderId="4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62" xfId="0" applyFont="1" applyBorder="1"/>
    <xf numFmtId="43" fontId="17" fillId="0" borderId="0" xfId="1" applyFont="1"/>
    <xf numFmtId="0" fontId="2" fillId="0" borderId="6" xfId="0" quotePrefix="1" applyFont="1" applyBorder="1" applyAlignment="1">
      <alignment horizontal="left" vertical="center"/>
    </xf>
    <xf numFmtId="0" fontId="18" fillId="0" borderId="7" xfId="0" quotePrefix="1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2" fillId="0" borderId="2" xfId="2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164" fontId="2" fillId="0" borderId="0" xfId="2" applyNumberFormat="1" applyFont="1" applyBorder="1" applyAlignment="1">
      <alignment vertical="center"/>
    </xf>
    <xf numFmtId="0" fontId="19" fillId="0" borderId="4" xfId="0" applyFont="1" applyBorder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5" xfId="0" applyFont="1" applyBorder="1" applyAlignment="1">
      <alignment vertical="center"/>
    </xf>
    <xf numFmtId="164" fontId="19" fillId="0" borderId="0" xfId="2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Continuous" vertical="center"/>
    </xf>
    <xf numFmtId="164" fontId="19" fillId="0" borderId="0" xfId="2" applyNumberFormat="1" applyFont="1" applyBorder="1" applyAlignment="1">
      <alignment horizontal="center" vertical="center"/>
    </xf>
    <xf numFmtId="0" fontId="19" fillId="0" borderId="4" xfId="0" quotePrefix="1" applyFont="1" applyBorder="1" applyAlignment="1">
      <alignment horizontal="left" vertical="center"/>
    </xf>
    <xf numFmtId="0" fontId="19" fillId="0" borderId="0" xfId="0" applyFont="1" applyAlignment="1">
      <alignment horizontal="centerContinuous" vertical="center"/>
    </xf>
    <xf numFmtId="164" fontId="19" fillId="0" borderId="0" xfId="2" applyNumberFormat="1" applyFont="1" applyBorder="1" applyAlignment="1">
      <alignment horizontal="centerContinuous" vertical="center"/>
    </xf>
    <xf numFmtId="0" fontId="3" fillId="0" borderId="7" xfId="0" applyFont="1" applyBorder="1" applyAlignment="1">
      <alignment vertical="center"/>
    </xf>
    <xf numFmtId="164" fontId="2" fillId="0" borderId="7" xfId="2" applyNumberFormat="1" applyFont="1" applyBorder="1" applyAlignment="1">
      <alignment vertical="center"/>
    </xf>
    <xf numFmtId="0" fontId="2" fillId="0" borderId="63" xfId="0" applyFont="1" applyBorder="1"/>
    <xf numFmtId="0" fontId="2" fillId="0" borderId="64" xfId="0" applyFont="1" applyBorder="1"/>
    <xf numFmtId="0" fontId="2" fillId="0" borderId="64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164" fontId="2" fillId="0" borderId="64" xfId="2" applyNumberFormat="1" applyFont="1" applyBorder="1" applyAlignment="1">
      <alignment vertical="center"/>
    </xf>
    <xf numFmtId="0" fontId="2" fillId="0" borderId="65" xfId="0" applyFont="1" applyBorder="1"/>
    <xf numFmtId="164" fontId="0" fillId="0" borderId="0" xfId="2" applyNumberFormat="1" applyFont="1"/>
    <xf numFmtId="0" fontId="12" fillId="0" borderId="4" xfId="0" applyFont="1" applyBorder="1" applyAlignment="1">
      <alignment horizontal="centerContinuous"/>
    </xf>
    <xf numFmtId="0" fontId="13" fillId="0" borderId="4" xfId="0" applyFont="1" applyBorder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164" fontId="4" fillId="0" borderId="9" xfId="2" applyNumberFormat="1" applyFont="1" applyFill="1" applyBorder="1" applyAlignment="1">
      <alignment horizontal="center"/>
    </xf>
    <xf numFmtId="164" fontId="4" fillId="0" borderId="11" xfId="2" applyNumberFormat="1" applyFont="1" applyBorder="1" applyAlignment="1">
      <alignment horizontal="center"/>
    </xf>
    <xf numFmtId="164" fontId="4" fillId="0" borderId="12" xfId="2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3" xfId="2" applyNumberFormat="1" applyFont="1" applyFill="1" applyBorder="1" applyAlignment="1">
      <alignment horizontal="centerContinuous"/>
    </xf>
    <xf numFmtId="164" fontId="4" fillId="0" borderId="15" xfId="2" applyNumberFormat="1" applyFont="1" applyBorder="1" applyAlignment="1">
      <alignment horizontal="center"/>
    </xf>
    <xf numFmtId="164" fontId="4" fillId="0" borderId="16" xfId="2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164" fontId="22" fillId="0" borderId="17" xfId="2" applyNumberFormat="1" applyFont="1" applyFill="1" applyBorder="1"/>
    <xf numFmtId="164" fontId="4" fillId="0" borderId="19" xfId="2" applyNumberFormat="1" applyFont="1" applyBorder="1" applyAlignment="1">
      <alignment horizontal="center" vertical="center"/>
    </xf>
    <xf numFmtId="164" fontId="4" fillId="0" borderId="20" xfId="2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Continuous"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64" fontId="22" fillId="0" borderId="17" xfId="2" applyNumberFormat="1" applyFont="1" applyFill="1" applyBorder="1" applyAlignment="1">
      <alignment horizontal="centerContinuous" vertical="center"/>
    </xf>
    <xf numFmtId="164" fontId="22" fillId="0" borderId="19" xfId="2" applyNumberFormat="1" applyFont="1" applyBorder="1" applyAlignment="1">
      <alignment horizontal="center" vertical="center"/>
    </xf>
    <xf numFmtId="164" fontId="22" fillId="0" borderId="21" xfId="2" applyNumberFormat="1" applyFont="1" applyBorder="1" applyAlignment="1">
      <alignment horizontal="center" vertical="center"/>
    </xf>
    <xf numFmtId="0" fontId="22" fillId="0" borderId="22" xfId="0" applyFont="1" applyBorder="1"/>
    <xf numFmtId="0" fontId="22" fillId="0" borderId="23" xfId="0" applyFont="1" applyBorder="1"/>
    <xf numFmtId="0" fontId="22" fillId="0" borderId="24" xfId="0" applyFont="1" applyBorder="1"/>
    <xf numFmtId="0" fontId="22" fillId="0" borderId="25" xfId="0" applyFont="1" applyBorder="1"/>
    <xf numFmtId="164" fontId="22" fillId="0" borderId="23" xfId="2" applyNumberFormat="1" applyFont="1" applyFill="1" applyBorder="1" applyProtection="1">
      <protection locked="0"/>
    </xf>
    <xf numFmtId="164" fontId="22" fillId="0" borderId="25" xfId="2" applyNumberFormat="1" applyFont="1" applyFill="1" applyBorder="1"/>
    <xf numFmtId="164" fontId="22" fillId="0" borderId="26" xfId="2" applyNumberFormat="1" applyFont="1" applyFill="1" applyBorder="1"/>
    <xf numFmtId="0" fontId="22" fillId="0" borderId="27" xfId="0" quotePrefix="1" applyFont="1" applyBorder="1" applyAlignment="1">
      <alignment horizontal="center"/>
    </xf>
    <xf numFmtId="0" fontId="22" fillId="0" borderId="28" xfId="0" quotePrefix="1" applyFont="1" applyBorder="1" applyAlignment="1">
      <alignment horizontal="center"/>
    </xf>
    <xf numFmtId="0" fontId="4" fillId="0" borderId="29" xfId="0" applyFont="1" applyBorder="1"/>
    <xf numFmtId="0" fontId="22" fillId="0" borderId="30" xfId="0" applyFont="1" applyBorder="1"/>
    <xf numFmtId="164" fontId="22" fillId="0" borderId="28" xfId="2" applyNumberFormat="1" applyFont="1" applyFill="1" applyBorder="1" applyProtection="1">
      <protection locked="0"/>
    </xf>
    <xf numFmtId="164" fontId="22" fillId="0" borderId="30" xfId="2" applyNumberFormat="1" applyFont="1" applyFill="1" applyBorder="1" applyAlignment="1">
      <alignment horizontal="right"/>
    </xf>
    <xf numFmtId="164" fontId="22" fillId="0" borderId="31" xfId="2" applyNumberFormat="1" applyFont="1" applyFill="1" applyBorder="1" applyAlignment="1">
      <alignment horizontal="right"/>
    </xf>
    <xf numFmtId="0" fontId="22" fillId="0" borderId="29" xfId="0" applyFont="1" applyBorder="1"/>
    <xf numFmtId="0" fontId="22" fillId="0" borderId="28" xfId="0" applyFont="1" applyBorder="1" applyAlignment="1">
      <alignment horizontal="center"/>
    </xf>
    <xf numFmtId="164" fontId="22" fillId="0" borderId="28" xfId="2" applyNumberFormat="1" applyFont="1" applyFill="1" applyBorder="1" applyAlignment="1" applyProtection="1">
      <alignment horizontal="right"/>
      <protection locked="0"/>
    </xf>
    <xf numFmtId="164" fontId="22" fillId="0" borderId="30" xfId="2" quotePrefix="1" applyNumberFormat="1" applyFont="1" applyFill="1" applyBorder="1" applyAlignment="1">
      <alignment horizontal="right"/>
    </xf>
    <xf numFmtId="164" fontId="23" fillId="0" borderId="31" xfId="2" quotePrefix="1" applyNumberFormat="1" applyFont="1" applyBorder="1" applyAlignment="1">
      <alignment horizontal="right"/>
    </xf>
    <xf numFmtId="0" fontId="22" fillId="0" borderId="32" xfId="0" quotePrefix="1" applyFont="1" applyBorder="1" applyAlignment="1">
      <alignment horizontal="center"/>
    </xf>
    <xf numFmtId="0" fontId="22" fillId="0" borderId="33" xfId="0" quotePrefix="1" applyFont="1" applyBorder="1" applyAlignment="1">
      <alignment horizontal="center"/>
    </xf>
    <xf numFmtId="164" fontId="22" fillId="0" borderId="31" xfId="2" quotePrefix="1" applyNumberFormat="1" applyFont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/>
    <xf numFmtId="164" fontId="22" fillId="0" borderId="2" xfId="2" applyNumberFormat="1" applyFont="1" applyFill="1" applyBorder="1" applyAlignment="1" applyProtection="1">
      <alignment horizontal="center"/>
      <protection locked="0"/>
    </xf>
    <xf numFmtId="164" fontId="22" fillId="0" borderId="10" xfId="2" applyNumberFormat="1" applyFont="1" applyBorder="1" applyAlignment="1">
      <alignment horizontal="right"/>
    </xf>
    <xf numFmtId="164" fontId="22" fillId="0" borderId="12" xfId="2" applyNumberFormat="1" applyFont="1" applyBorder="1" applyAlignment="1">
      <alignment horizontal="right"/>
    </xf>
    <xf numFmtId="0" fontId="22" fillId="0" borderId="4" xfId="0" applyFont="1" applyBorder="1"/>
    <xf numFmtId="0" fontId="22" fillId="0" borderId="0" xfId="0" quotePrefix="1" applyFont="1" applyAlignment="1">
      <alignment horizontal="centerContinuous"/>
    </xf>
    <xf numFmtId="0" fontId="4" fillId="0" borderId="0" xfId="0" applyFont="1" applyAlignment="1">
      <alignment horizontal="left"/>
    </xf>
    <xf numFmtId="0" fontId="22" fillId="0" borderId="0" xfId="0" applyFont="1" applyAlignment="1">
      <alignment horizontal="centerContinuous"/>
    </xf>
    <xf numFmtId="164" fontId="22" fillId="0" borderId="0" xfId="2" applyNumberFormat="1" applyFont="1" applyFill="1" applyBorder="1" applyAlignment="1" applyProtection="1">
      <alignment horizontal="centerContinuous"/>
      <protection locked="0"/>
    </xf>
    <xf numFmtId="164" fontId="22" fillId="0" borderId="14" xfId="2" applyNumberFormat="1" applyFont="1" applyBorder="1" applyAlignment="1">
      <alignment horizontal="right"/>
    </xf>
    <xf numFmtId="164" fontId="4" fillId="0" borderId="16" xfId="2" quotePrefix="1" applyNumberFormat="1" applyFont="1" applyBorder="1" applyAlignment="1">
      <alignment horizontal="right"/>
    </xf>
    <xf numFmtId="0" fontId="22" fillId="0" borderId="6" xfId="0" applyFont="1" applyBorder="1" applyAlignment="1">
      <alignment horizontal="left"/>
    </xf>
    <xf numFmtId="0" fontId="22" fillId="0" borderId="7" xfId="0" quotePrefix="1" applyFont="1" applyBorder="1" applyAlignment="1">
      <alignment horizontal="centerContinuous"/>
    </xf>
    <xf numFmtId="0" fontId="22" fillId="0" borderId="7" xfId="0" applyFont="1" applyBorder="1" applyAlignment="1">
      <alignment horizontal="centerContinuous"/>
    </xf>
    <xf numFmtId="164" fontId="22" fillId="0" borderId="7" xfId="2" applyNumberFormat="1" applyFont="1" applyFill="1" applyBorder="1" applyAlignment="1" applyProtection="1">
      <alignment horizontal="centerContinuous"/>
      <protection locked="0"/>
    </xf>
    <xf numFmtId="164" fontId="22" fillId="0" borderId="18" xfId="2" applyNumberFormat="1" applyFont="1" applyBorder="1" applyAlignment="1">
      <alignment horizontal="right"/>
    </xf>
    <xf numFmtId="164" fontId="22" fillId="0" borderId="20" xfId="2" applyNumberFormat="1" applyFont="1" applyBorder="1" applyAlignment="1">
      <alignment horizontal="right"/>
    </xf>
    <xf numFmtId="0" fontId="22" fillId="0" borderId="34" xfId="0" applyFont="1" applyBorder="1" applyAlignment="1">
      <alignment horizontal="centerContinuous"/>
    </xf>
    <xf numFmtId="0" fontId="22" fillId="0" borderId="30" xfId="0" applyFont="1" applyBorder="1" applyAlignment="1">
      <alignment horizontal="center"/>
    </xf>
    <xf numFmtId="164" fontId="22" fillId="0" borderId="28" xfId="2" applyNumberFormat="1" applyFont="1" applyFill="1" applyBorder="1" applyAlignment="1" applyProtection="1">
      <alignment horizontal="center"/>
      <protection locked="0"/>
    </xf>
    <xf numFmtId="164" fontId="22" fillId="0" borderId="16" xfId="2" applyNumberFormat="1" applyFont="1" applyBorder="1" applyAlignment="1">
      <alignment horizontal="right"/>
    </xf>
    <xf numFmtId="164" fontId="25" fillId="0" borderId="31" xfId="2" applyNumberFormat="1" applyFont="1" applyFill="1" applyBorder="1" applyAlignment="1">
      <alignment horizontal="right"/>
    </xf>
    <xf numFmtId="0" fontId="22" fillId="0" borderId="29" xfId="0" applyFont="1" applyBorder="1" applyAlignment="1">
      <alignment horizontal="left"/>
    </xf>
    <xf numFmtId="164" fontId="25" fillId="0" borderId="31" xfId="2" quotePrefix="1" applyNumberFormat="1" applyFont="1" applyBorder="1" applyAlignment="1">
      <alignment horizontal="right"/>
    </xf>
    <xf numFmtId="0" fontId="22" fillId="0" borderId="27" xfId="0" applyFont="1" applyBorder="1" applyAlignment="1">
      <alignment horizontal="center"/>
    </xf>
    <xf numFmtId="164" fontId="22" fillId="0" borderId="30" xfId="2" quotePrefix="1" applyNumberFormat="1" applyFont="1" applyBorder="1" applyAlignment="1">
      <alignment horizontal="right"/>
    </xf>
    <xf numFmtId="164" fontId="25" fillId="0" borderId="31" xfId="2" quotePrefix="1" applyNumberFormat="1" applyFont="1" applyFill="1" applyBorder="1" applyAlignment="1">
      <alignment horizontal="right"/>
    </xf>
    <xf numFmtId="0" fontId="22" fillId="0" borderId="27" xfId="0" quotePrefix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/>
    </xf>
    <xf numFmtId="164" fontId="22" fillId="0" borderId="10" xfId="2" applyNumberFormat="1" applyFont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6" xfId="0" applyFont="1" applyBorder="1"/>
    <xf numFmtId="0" fontId="22" fillId="0" borderId="7" xfId="0" applyFont="1" applyBorder="1"/>
    <xf numFmtId="0" fontId="22" fillId="0" borderId="7" xfId="0" applyFont="1" applyBorder="1" applyAlignment="1">
      <alignment horizontal="center"/>
    </xf>
    <xf numFmtId="164" fontId="22" fillId="0" borderId="7" xfId="2" applyNumberFormat="1" applyFont="1" applyFill="1" applyBorder="1" applyAlignment="1" applyProtection="1">
      <alignment horizontal="center"/>
      <protection locked="0"/>
    </xf>
    <xf numFmtId="164" fontId="22" fillId="0" borderId="18" xfId="2" applyNumberFormat="1" applyFont="1" applyBorder="1" applyAlignment="1">
      <alignment horizontal="center"/>
    </xf>
    <xf numFmtId="0" fontId="22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22" fillId="0" borderId="35" xfId="0" applyFont="1" applyBorder="1" applyAlignment="1">
      <alignment horizontal="center"/>
    </xf>
    <xf numFmtId="0" fontId="22" fillId="0" borderId="36" xfId="0" applyFont="1" applyBorder="1"/>
    <xf numFmtId="164" fontId="22" fillId="0" borderId="30" xfId="2" applyNumberFormat="1" applyFont="1" applyFill="1" applyBorder="1" applyAlignment="1" applyProtection="1">
      <alignment horizontal="right"/>
      <protection locked="0"/>
    </xf>
    <xf numFmtId="0" fontId="22" fillId="0" borderId="35" xfId="0" quotePrefix="1" applyFont="1" applyBorder="1" applyAlignment="1">
      <alignment horizontal="center"/>
    </xf>
    <xf numFmtId="0" fontId="22" fillId="0" borderId="28" xfId="0" applyFont="1" applyBorder="1"/>
    <xf numFmtId="164" fontId="22" fillId="2" borderId="28" xfId="2" applyNumberFormat="1" applyFont="1" applyFill="1" applyBorder="1" applyAlignment="1" applyProtection="1">
      <alignment horizontal="right"/>
      <protection locked="0"/>
    </xf>
    <xf numFmtId="0" fontId="22" fillId="0" borderId="27" xfId="0" applyFont="1" applyBorder="1"/>
    <xf numFmtId="164" fontId="22" fillId="0" borderId="30" xfId="2" applyNumberFormat="1" applyFont="1" applyFill="1" applyBorder="1"/>
    <xf numFmtId="164" fontId="22" fillId="0" borderId="31" xfId="2" applyNumberFormat="1" applyFont="1" applyFill="1" applyBorder="1"/>
    <xf numFmtId="164" fontId="22" fillId="0" borderId="10" xfId="2" applyNumberFormat="1" applyFont="1" applyFill="1" applyBorder="1" applyAlignment="1">
      <alignment horizontal="center"/>
    </xf>
    <xf numFmtId="164" fontId="22" fillId="0" borderId="12" xfId="2" applyNumberFormat="1" applyFont="1" applyFill="1" applyBorder="1" applyAlignment="1">
      <alignment horizontal="right"/>
    </xf>
    <xf numFmtId="164" fontId="22" fillId="0" borderId="14" xfId="2" applyNumberFormat="1" applyFont="1" applyFill="1" applyBorder="1" applyAlignment="1">
      <alignment horizontal="right"/>
    </xf>
    <xf numFmtId="164" fontId="4" fillId="0" borderId="16" xfId="2" quotePrefix="1" applyNumberFormat="1" applyFont="1" applyFill="1" applyBorder="1" applyAlignment="1">
      <alignment horizontal="right"/>
    </xf>
    <xf numFmtId="164" fontId="22" fillId="0" borderId="18" xfId="2" applyNumberFormat="1" applyFont="1" applyFill="1" applyBorder="1" applyAlignment="1">
      <alignment horizontal="center"/>
    </xf>
    <xf numFmtId="164" fontId="22" fillId="0" borderId="20" xfId="2" applyNumberFormat="1" applyFont="1" applyFill="1" applyBorder="1" applyAlignment="1">
      <alignment horizontal="right"/>
    </xf>
    <xf numFmtId="164" fontId="22" fillId="0" borderId="36" xfId="2" applyNumberFormat="1" applyFont="1" applyFill="1" applyBorder="1" applyProtection="1">
      <protection locked="0"/>
    </xf>
    <xf numFmtId="164" fontId="23" fillId="0" borderId="31" xfId="2" quotePrefix="1" applyNumberFormat="1" applyFont="1" applyFill="1" applyBorder="1" applyAlignment="1">
      <alignment horizontal="right"/>
    </xf>
    <xf numFmtId="164" fontId="22" fillId="0" borderId="36" xfId="2" applyNumberFormat="1" applyFont="1" applyFill="1" applyBorder="1" applyAlignment="1" applyProtection="1">
      <alignment horizontal="right"/>
      <protection locked="0"/>
    </xf>
    <xf numFmtId="164" fontId="22" fillId="0" borderId="28" xfId="2" quotePrefix="1" applyNumberFormat="1" applyFont="1" applyFill="1" applyBorder="1" applyAlignment="1" applyProtection="1">
      <alignment horizontal="center"/>
      <protection locked="0"/>
    </xf>
    <xf numFmtId="164" fontId="22" fillId="0" borderId="31" xfId="2" quotePrefix="1" applyNumberFormat="1" applyFont="1" applyFill="1" applyBorder="1" applyAlignment="1">
      <alignment horizontal="right"/>
    </xf>
    <xf numFmtId="164" fontId="22" fillId="0" borderId="10" xfId="2" applyNumberFormat="1" applyFont="1" applyFill="1" applyBorder="1" applyAlignment="1">
      <alignment horizontal="right"/>
    </xf>
    <xf numFmtId="0" fontId="22" fillId="0" borderId="4" xfId="0" quotePrefix="1" applyFont="1" applyBorder="1" applyAlignment="1">
      <alignment horizontal="left"/>
    </xf>
    <xf numFmtId="0" fontId="4" fillId="0" borderId="0" xfId="0" applyFont="1"/>
    <xf numFmtId="0" fontId="22" fillId="0" borderId="0" xfId="0" quotePrefix="1" applyFont="1" applyAlignment="1">
      <alignment horizontal="left"/>
    </xf>
    <xf numFmtId="0" fontId="22" fillId="0" borderId="0" xfId="0" applyFont="1" applyAlignment="1">
      <alignment horizontal="center"/>
    </xf>
    <xf numFmtId="164" fontId="22" fillId="0" borderId="0" xfId="2" applyNumberFormat="1" applyFont="1" applyFill="1" applyBorder="1" applyAlignment="1" applyProtection="1">
      <alignment horizontal="center"/>
      <protection locked="0"/>
    </xf>
    <xf numFmtId="164" fontId="22" fillId="0" borderId="18" xfId="2" applyNumberFormat="1" applyFont="1" applyFill="1" applyBorder="1" applyAlignment="1">
      <alignment horizontal="right"/>
    </xf>
    <xf numFmtId="0" fontId="22" fillId="0" borderId="22" xfId="0" quotePrefix="1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22" fillId="0" borderId="25" xfId="0" applyFont="1" applyBorder="1" applyAlignment="1">
      <alignment horizontal="center"/>
    </xf>
    <xf numFmtId="164" fontId="22" fillId="0" borderId="23" xfId="2" quotePrefix="1" applyNumberFormat="1" applyFont="1" applyFill="1" applyBorder="1" applyAlignment="1" applyProtection="1">
      <alignment horizontal="center"/>
      <protection locked="0"/>
    </xf>
    <xf numFmtId="164" fontId="22" fillId="0" borderId="25" xfId="2" quotePrefix="1" applyNumberFormat="1" applyFont="1" applyFill="1" applyBorder="1" applyAlignment="1">
      <alignment horizontal="right"/>
    </xf>
    <xf numFmtId="164" fontId="22" fillId="0" borderId="26" xfId="2" quotePrefix="1" applyNumberFormat="1" applyFont="1" applyFill="1" applyBorder="1" applyAlignment="1">
      <alignment horizontal="right"/>
    </xf>
    <xf numFmtId="0" fontId="28" fillId="0" borderId="27" xfId="0" applyFont="1" applyBorder="1"/>
    <xf numFmtId="0" fontId="28" fillId="0" borderId="28" xfId="0" applyFont="1" applyBorder="1"/>
    <xf numFmtId="0" fontId="29" fillId="0" borderId="29" xfId="0" applyFont="1" applyBorder="1"/>
    <xf numFmtId="0" fontId="28" fillId="0" borderId="30" xfId="0" applyFont="1" applyBorder="1"/>
    <xf numFmtId="0" fontId="28" fillId="0" borderId="27" xfId="0" quotePrefix="1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9" xfId="0" applyFont="1" applyBorder="1"/>
    <xf numFmtId="0" fontId="28" fillId="0" borderId="30" xfId="0" applyFont="1" applyBorder="1" applyAlignment="1">
      <alignment horizontal="center"/>
    </xf>
    <xf numFmtId="164" fontId="23" fillId="2" borderId="31" xfId="2" quotePrefix="1" applyNumberFormat="1" applyFont="1" applyFill="1" applyBorder="1" applyAlignment="1">
      <alignment horizontal="right"/>
    </xf>
    <xf numFmtId="0" fontId="31" fillId="0" borderId="28" xfId="0" applyFont="1" applyBorder="1" applyAlignment="1">
      <alignment horizontal="center"/>
    </xf>
    <xf numFmtId="0" fontId="22" fillId="0" borderId="36" xfId="0" quotePrefix="1" applyFont="1" applyBorder="1" applyAlignment="1">
      <alignment horizontal="center"/>
    </xf>
    <xf numFmtId="164" fontId="22" fillId="0" borderId="29" xfId="2" applyNumberFormat="1" applyFont="1" applyFill="1" applyBorder="1" applyAlignment="1" applyProtection="1">
      <alignment horizontal="right"/>
      <protection locked="0"/>
    </xf>
    <xf numFmtId="164" fontId="22" fillId="0" borderId="29" xfId="2" quotePrefix="1" applyNumberFormat="1" applyFont="1" applyFill="1" applyBorder="1" applyAlignment="1">
      <alignment horizontal="right"/>
    </xf>
    <xf numFmtId="0" fontId="22" fillId="0" borderId="4" xfId="0" quotePrefix="1" applyFont="1" applyBorder="1" applyAlignment="1">
      <alignment horizontal="center"/>
    </xf>
    <xf numFmtId="0" fontId="22" fillId="0" borderId="37" xfId="0" applyFont="1" applyBorder="1"/>
    <xf numFmtId="0" fontId="22" fillId="0" borderId="38" xfId="0" applyFont="1" applyBorder="1" applyAlignment="1">
      <alignment horizontal="center"/>
    </xf>
    <xf numFmtId="164" fontId="22" fillId="0" borderId="39" xfId="2" applyNumberFormat="1" applyFont="1" applyFill="1" applyBorder="1" applyAlignment="1" applyProtection="1">
      <alignment horizontal="right"/>
      <protection locked="0"/>
    </xf>
    <xf numFmtId="164" fontId="22" fillId="0" borderId="14" xfId="2" quotePrefix="1" applyNumberFormat="1" applyFont="1" applyFill="1" applyBorder="1" applyAlignment="1">
      <alignment horizontal="right"/>
    </xf>
    <xf numFmtId="164" fontId="22" fillId="0" borderId="16" xfId="2" quotePrefix="1" applyNumberFormat="1" applyFont="1" applyFill="1" applyBorder="1" applyAlignment="1">
      <alignment horizontal="right"/>
    </xf>
    <xf numFmtId="0" fontId="22" fillId="0" borderId="34" xfId="0" quotePrefix="1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164" fontId="22" fillId="0" borderId="34" xfId="2" applyNumberFormat="1" applyFont="1" applyFill="1" applyBorder="1" applyAlignment="1" applyProtection="1">
      <alignment horizontal="right"/>
      <protection locked="0"/>
    </xf>
    <xf numFmtId="164" fontId="22" fillId="0" borderId="30" xfId="2" quotePrefix="1" applyNumberFormat="1" applyFont="1" applyFill="1" applyBorder="1" applyAlignment="1">
      <alignment horizontal="center"/>
    </xf>
    <xf numFmtId="164" fontId="22" fillId="0" borderId="31" xfId="2" quotePrefix="1" applyNumberFormat="1" applyFont="1" applyFill="1" applyBorder="1" applyAlignment="1">
      <alignment horizontal="center"/>
    </xf>
    <xf numFmtId="164" fontId="31" fillId="0" borderId="31" xfId="2" quotePrefix="1" applyNumberFormat="1" applyFont="1" applyFill="1" applyBorder="1" applyAlignment="1">
      <alignment horizontal="right"/>
    </xf>
    <xf numFmtId="164" fontId="22" fillId="2" borderId="36" xfId="2" applyNumberFormat="1" applyFont="1" applyFill="1" applyBorder="1" applyAlignment="1" applyProtection="1">
      <alignment horizontal="right"/>
      <protection locked="0"/>
    </xf>
    <xf numFmtId="20" fontId="22" fillId="0" borderId="27" xfId="0" quotePrefix="1" applyNumberFormat="1" applyFont="1" applyBorder="1" applyAlignment="1">
      <alignment horizontal="center"/>
    </xf>
    <xf numFmtId="4" fontId="22" fillId="0" borderId="36" xfId="2" applyNumberFormat="1" applyFont="1" applyFill="1" applyBorder="1" applyAlignment="1" applyProtection="1">
      <alignment horizontal="right"/>
      <protection locked="0"/>
    </xf>
    <xf numFmtId="4" fontId="22" fillId="0" borderId="30" xfId="2" quotePrefix="1" applyNumberFormat="1" applyFont="1" applyFill="1" applyBorder="1" applyAlignment="1">
      <alignment horizontal="right"/>
    </xf>
    <xf numFmtId="0" fontId="22" fillId="0" borderId="40" xfId="0" quotePrefix="1" applyFont="1" applyBorder="1" applyAlignment="1">
      <alignment horizontal="center"/>
    </xf>
    <xf numFmtId="0" fontId="22" fillId="0" borderId="39" xfId="0" applyFont="1" applyBorder="1"/>
    <xf numFmtId="4" fontId="22" fillId="0" borderId="33" xfId="2" applyNumberFormat="1" applyFont="1" applyFill="1" applyBorder="1" applyAlignment="1" applyProtection="1">
      <alignment horizontal="right"/>
      <protection locked="0"/>
    </xf>
    <xf numFmtId="4" fontId="22" fillId="0" borderId="38" xfId="2" applyNumberFormat="1" applyFont="1" applyFill="1" applyBorder="1" applyAlignment="1">
      <alignment horizontal="right"/>
    </xf>
    <xf numFmtId="4" fontId="22" fillId="0" borderId="41" xfId="2" applyNumberFormat="1" applyFont="1" applyFill="1" applyBorder="1" applyAlignment="1">
      <alignment horizontal="right"/>
    </xf>
    <xf numFmtId="0" fontId="28" fillId="0" borderId="23" xfId="0" quotePrefix="1" applyFont="1" applyBorder="1" applyAlignment="1">
      <alignment horizontal="center"/>
    </xf>
    <xf numFmtId="164" fontId="22" fillId="0" borderId="23" xfId="2" applyNumberFormat="1" applyFont="1" applyFill="1" applyBorder="1" applyAlignment="1" applyProtection="1">
      <alignment horizontal="right"/>
      <protection locked="0"/>
    </xf>
    <xf numFmtId="164" fontId="22" fillId="0" borderId="25" xfId="2" applyNumberFormat="1" applyFont="1" applyFill="1" applyBorder="1" applyAlignment="1">
      <alignment horizontal="right"/>
    </xf>
    <xf numFmtId="164" fontId="22" fillId="0" borderId="26" xfId="2" applyNumberFormat="1" applyFont="1" applyFill="1" applyBorder="1" applyAlignment="1">
      <alignment horizontal="right"/>
    </xf>
    <xf numFmtId="0" fontId="28" fillId="0" borderId="28" xfId="0" quotePrefix="1" applyFont="1" applyBorder="1" applyAlignment="1">
      <alignment horizontal="center"/>
    </xf>
    <xf numFmtId="164" fontId="28" fillId="0" borderId="31" xfId="2" applyNumberFormat="1" applyFont="1" applyFill="1" applyBorder="1"/>
    <xf numFmtId="0" fontId="28" fillId="0" borderId="35" xfId="0" quotePrefix="1" applyFont="1" applyBorder="1" applyAlignment="1">
      <alignment horizontal="center"/>
    </xf>
    <xf numFmtId="0" fontId="28" fillId="0" borderId="36" xfId="0" applyFont="1" applyBorder="1"/>
    <xf numFmtId="0" fontId="28" fillId="0" borderId="29" xfId="0" applyFont="1" applyBorder="1" applyAlignment="1">
      <alignment horizontal="left"/>
    </xf>
    <xf numFmtId="164" fontId="22" fillId="0" borderId="36" xfId="2" quotePrefix="1" applyNumberFormat="1" applyFont="1" applyFill="1" applyBorder="1" applyAlignment="1" applyProtection="1">
      <alignment horizontal="center"/>
      <protection locked="0"/>
    </xf>
    <xf numFmtId="164" fontId="22" fillId="0" borderId="15" xfId="2" quotePrefix="1" applyNumberFormat="1" applyFont="1" applyFill="1" applyBorder="1"/>
    <xf numFmtId="164" fontId="22" fillId="0" borderId="30" xfId="2" quotePrefix="1" applyNumberFormat="1" applyFont="1" applyFill="1" applyBorder="1"/>
    <xf numFmtId="0" fontId="28" fillId="2" borderId="29" xfId="0" applyFont="1" applyFill="1" applyBorder="1" applyAlignment="1">
      <alignment horizontal="left"/>
    </xf>
    <xf numFmtId="164" fontId="22" fillId="0" borderId="0" xfId="2" applyNumberFormat="1" applyFont="1" applyBorder="1"/>
    <xf numFmtId="164" fontId="22" fillId="0" borderId="42" xfId="2" quotePrefix="1" applyNumberFormat="1" applyFont="1" applyFill="1" applyBorder="1"/>
    <xf numFmtId="164" fontId="22" fillId="0" borderId="36" xfId="2" applyNumberFormat="1" applyFont="1" applyFill="1" applyBorder="1" applyAlignment="1" applyProtection="1">
      <alignment horizontal="center"/>
      <protection locked="0"/>
    </xf>
    <xf numFmtId="0" fontId="28" fillId="0" borderId="35" xfId="0" applyFont="1" applyBorder="1" applyAlignment="1">
      <alignment horizontal="center"/>
    </xf>
    <xf numFmtId="164" fontId="22" fillId="0" borderId="29" xfId="2" quotePrefix="1" applyNumberFormat="1" applyFont="1" applyFill="1" applyBorder="1" applyAlignment="1" applyProtection="1">
      <alignment horizontal="center"/>
      <protection locked="0"/>
    </xf>
    <xf numFmtId="0" fontId="22" fillId="0" borderId="0" xfId="0" applyFont="1"/>
    <xf numFmtId="43" fontId="22" fillId="3" borderId="0" xfId="1" applyFont="1" applyFill="1" applyBorder="1"/>
    <xf numFmtId="0" fontId="22" fillId="2" borderId="29" xfId="0" applyFont="1" applyFill="1" applyBorder="1"/>
    <xf numFmtId="0" fontId="22" fillId="2" borderId="30" xfId="0" applyFont="1" applyFill="1" applyBorder="1" applyAlignment="1">
      <alignment horizontal="center"/>
    </xf>
    <xf numFmtId="43" fontId="22" fillId="2" borderId="30" xfId="1" applyFont="1" applyFill="1" applyBorder="1"/>
    <xf numFmtId="164" fontId="22" fillId="2" borderId="30" xfId="2" applyNumberFormat="1" applyFont="1" applyFill="1" applyBorder="1"/>
    <xf numFmtId="164" fontId="22" fillId="2" borderId="31" xfId="2" quotePrefix="1" applyNumberFormat="1" applyFont="1" applyFill="1" applyBorder="1" applyAlignment="1">
      <alignment horizontal="right"/>
    </xf>
    <xf numFmtId="0" fontId="28" fillId="0" borderId="40" xfId="0" quotePrefix="1" applyFont="1" applyBorder="1" applyAlignment="1">
      <alignment horizontal="center"/>
    </xf>
    <xf numFmtId="0" fontId="28" fillId="0" borderId="33" xfId="0" quotePrefix="1" applyFont="1" applyBorder="1" applyAlignment="1">
      <alignment horizontal="center"/>
    </xf>
    <xf numFmtId="0" fontId="28" fillId="0" borderId="39" xfId="0" applyFont="1" applyBorder="1"/>
    <xf numFmtId="164" fontId="22" fillId="0" borderId="37" xfId="2" applyNumberFormat="1" applyFont="1" applyFill="1" applyBorder="1" applyProtection="1">
      <protection locked="0"/>
    </xf>
    <xf numFmtId="164" fontId="22" fillId="0" borderId="38" xfId="2" quotePrefix="1" applyNumberFormat="1" applyFont="1" applyFill="1" applyBorder="1"/>
    <xf numFmtId="164" fontId="25" fillId="0" borderId="41" xfId="2" quotePrefix="1" applyNumberFormat="1" applyFont="1" applyFill="1" applyBorder="1" applyAlignment="1">
      <alignment horizontal="right"/>
    </xf>
    <xf numFmtId="0" fontId="28" fillId="0" borderId="43" xfId="0" quotePrefix="1" applyFont="1" applyBorder="1" applyAlignment="1">
      <alignment horizontal="center"/>
    </xf>
    <xf numFmtId="0" fontId="28" fillId="0" borderId="24" xfId="0" applyFont="1" applyBorder="1" applyAlignment="1">
      <alignment horizontal="left"/>
    </xf>
    <xf numFmtId="164" fontId="22" fillId="0" borderId="34" xfId="2" applyNumberFormat="1" applyFont="1" applyFill="1" applyBorder="1" applyProtection="1">
      <protection locked="0"/>
    </xf>
    <xf numFmtId="164" fontId="22" fillId="0" borderId="25" xfId="2" quotePrefix="1" applyNumberFormat="1" applyFont="1" applyFill="1" applyBorder="1"/>
    <xf numFmtId="164" fontId="25" fillId="0" borderId="26" xfId="2" quotePrefix="1" applyNumberFormat="1" applyFont="1" applyFill="1" applyBorder="1" applyAlignment="1">
      <alignment horizontal="right"/>
    </xf>
    <xf numFmtId="164" fontId="22" fillId="0" borderId="29" xfId="2" applyNumberFormat="1" applyFont="1" applyFill="1" applyBorder="1" applyProtection="1">
      <protection locked="0"/>
    </xf>
    <xf numFmtId="0" fontId="22" fillId="0" borderId="35" xfId="0" applyFont="1" applyBorder="1"/>
    <xf numFmtId="0" fontId="22" fillId="0" borderId="44" xfId="0" applyFont="1" applyBorder="1"/>
    <xf numFmtId="0" fontId="22" fillId="0" borderId="45" xfId="0" applyFont="1" applyBorder="1" applyAlignment="1">
      <alignment horizontal="center"/>
    </xf>
    <xf numFmtId="164" fontId="22" fillId="0" borderId="30" xfId="2" applyNumberFormat="1" applyFont="1" applyFill="1" applyBorder="1" applyProtection="1">
      <protection locked="0"/>
    </xf>
    <xf numFmtId="0" fontId="22" fillId="0" borderId="40" xfId="0" applyFont="1" applyBorder="1"/>
    <xf numFmtId="0" fontId="22" fillId="0" borderId="33" xfId="0" applyFont="1" applyBorder="1"/>
    <xf numFmtId="0" fontId="22" fillId="0" borderId="38" xfId="0" applyFont="1" applyBorder="1"/>
    <xf numFmtId="0" fontId="22" fillId="0" borderId="5" xfId="0" applyFont="1" applyBorder="1"/>
    <xf numFmtId="0" fontId="22" fillId="0" borderId="20" xfId="0" applyFont="1" applyBorder="1"/>
    <xf numFmtId="0" fontId="22" fillId="0" borderId="1" xfId="0" applyFont="1" applyBorder="1"/>
    <xf numFmtId="0" fontId="28" fillId="0" borderId="24" xfId="0" applyFont="1" applyBorder="1"/>
    <xf numFmtId="0" fontId="22" fillId="0" borderId="11" xfId="0" applyFont="1" applyBorder="1"/>
    <xf numFmtId="0" fontId="22" fillId="0" borderId="26" xfId="0" applyFont="1" applyBorder="1"/>
    <xf numFmtId="164" fontId="22" fillId="0" borderId="16" xfId="2" applyNumberFormat="1" applyFont="1" applyFill="1" applyBorder="1"/>
    <xf numFmtId="0" fontId="22" fillId="0" borderId="46" xfId="0" applyFont="1" applyBorder="1"/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164" fontId="22" fillId="0" borderId="49" xfId="2" quotePrefix="1" applyNumberFormat="1" applyFont="1" applyFill="1" applyBorder="1" applyAlignment="1" applyProtection="1">
      <alignment horizontal="center"/>
      <protection locked="0"/>
    </xf>
    <xf numFmtId="164" fontId="22" fillId="0" borderId="48" xfId="2" quotePrefix="1" applyNumberFormat="1" applyFont="1" applyFill="1" applyBorder="1" applyAlignment="1">
      <alignment horizontal="right"/>
    </xf>
    <xf numFmtId="0" fontId="28" fillId="0" borderId="46" xfId="0" applyFont="1" applyBorder="1"/>
    <xf numFmtId="0" fontId="22" fillId="0" borderId="9" xfId="0" applyFont="1" applyBorder="1"/>
    <xf numFmtId="0" fontId="28" fillId="0" borderId="10" xfId="0" applyFont="1" applyBorder="1"/>
    <xf numFmtId="0" fontId="22" fillId="0" borderId="10" xfId="0" applyFont="1" applyBorder="1"/>
    <xf numFmtId="0" fontId="22" fillId="0" borderId="3" xfId="0" applyFont="1" applyBorder="1"/>
    <xf numFmtId="0" fontId="22" fillId="0" borderId="17" xfId="0" quotePrefix="1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164" fontId="22" fillId="0" borderId="19" xfId="2" applyNumberFormat="1" applyFont="1" applyFill="1" applyBorder="1" applyProtection="1">
      <protection locked="0"/>
    </xf>
    <xf numFmtId="164" fontId="23" fillId="0" borderId="50" xfId="2" quotePrefix="1" applyNumberFormat="1" applyFont="1" applyFill="1" applyBorder="1" applyAlignment="1">
      <alignment horizontal="right"/>
    </xf>
    <xf numFmtId="0" fontId="2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" fillId="0" borderId="0" xfId="0" quotePrefix="1" applyFont="1" applyAlignment="1">
      <alignment horizontal="center" vertical="top"/>
    </xf>
    <xf numFmtId="0" fontId="2" fillId="0" borderId="14" xfId="0" quotePrefix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" fillId="0" borderId="4" xfId="0" quotePrefix="1" applyFont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4">
    <cellStyle name="Comma" xfId="1" builtinId="3"/>
    <cellStyle name="Comma [0]" xfId="2" builtinId="6"/>
    <cellStyle name="Comma_1-BOQ" xfId="3" xr:uid="{09B5B4FD-0D18-40E3-9F24-B78F5A287BE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R%20A%20B%20(%20New%20)%20-%20Untuk%20Delima%20Dispora.xlsx" TargetMode="External"/><Relationship Id="rId1" Type="http://schemas.openxmlformats.org/officeDocument/2006/relationships/externalLinkPath" Target="/Users/User/Downloads/R%20A%20B%20(%20New%20)%20-%20Untuk%20Delima%20Dispo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LE%20KERJA\SESERAN\JEMBATAN\Bentang%20-%2035.6%20M\1.%20Engineering%20Estimate\EE.%20Batang%20Lampa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LAIMER"/>
      <sheetName val="MAJOR"/>
      <sheetName val="%"/>
      <sheetName val="Informasi"/>
      <sheetName val="Peta Quarry"/>
      <sheetName val="Mobilisasi"/>
      <sheetName val="Perhitungan Mobilisasi Alat"/>
      <sheetName val="Lalu Lintas"/>
      <sheetName val="Jembatan Sementara"/>
      <sheetName val="4-Basic Price"/>
      <sheetName val="Analisa SNI"/>
      <sheetName val="Rekap"/>
      <sheetName val="EE"/>
      <sheetName val="Sheet2"/>
      <sheetName val="D2"/>
      <sheetName val="D3"/>
      <sheetName val="D4"/>
      <sheetName val="D5"/>
      <sheetName val="D6"/>
      <sheetName val="SMK3"/>
      <sheetName val="D6 ASBT"/>
      <sheetName val="D7(1)"/>
      <sheetName val="D7(4)"/>
      <sheetName val="D7(5)"/>
      <sheetName val="D7(6)"/>
      <sheetName val="D7(2)"/>
      <sheetName val="Rumus"/>
      <sheetName val="D7(3)"/>
      <sheetName val="D8(1)"/>
      <sheetName val="D8(2)"/>
      <sheetName val="D9"/>
      <sheetName val="D10 LS-Rutin"/>
      <sheetName val="D10 Kuantitas"/>
      <sheetName val="D10 Analisa HSP"/>
      <sheetName val="Analisa K3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  <sheetName val="Sheet1"/>
    </sheetNames>
    <sheetDataSet>
      <sheetData sheetId="0"/>
      <sheetData sheetId="1"/>
      <sheetData sheetId="2"/>
      <sheetData sheetId="3"/>
      <sheetData sheetId="4"/>
      <sheetData sheetId="5">
        <row r="86">
          <cell r="I86">
            <v>16700000</v>
          </cell>
        </row>
      </sheetData>
      <sheetData sheetId="6"/>
      <sheetData sheetId="7"/>
      <sheetData sheetId="8"/>
      <sheetData sheetId="9">
        <row r="58">
          <cell r="H58">
            <v>278000</v>
          </cell>
        </row>
        <row r="129">
          <cell r="H129">
            <v>50000</v>
          </cell>
        </row>
        <row r="167">
          <cell r="H167">
            <v>65000</v>
          </cell>
        </row>
      </sheetData>
      <sheetData sheetId="10"/>
      <sheetData sheetId="11"/>
      <sheetData sheetId="12">
        <row r="19">
          <cell r="I19">
            <v>16700000</v>
          </cell>
        </row>
        <row r="37">
          <cell r="I37">
            <v>7567500</v>
          </cell>
        </row>
        <row r="59">
          <cell r="I59">
            <v>101825484.35777122</v>
          </cell>
        </row>
        <row r="86">
          <cell r="I86">
            <v>1522312034.9322195</v>
          </cell>
        </row>
        <row r="125">
          <cell r="I125">
            <v>2581588435.5524883</v>
          </cell>
        </row>
        <row r="269">
          <cell r="I269">
            <v>190034456.12609431</v>
          </cell>
        </row>
        <row r="277">
          <cell r="I277">
            <v>84476626.500730246</v>
          </cell>
        </row>
      </sheetData>
      <sheetData sheetId="13"/>
      <sheetData sheetId="14">
        <row r="55">
          <cell r="U55">
            <v>91081.7604715489</v>
          </cell>
        </row>
        <row r="194">
          <cell r="U194">
            <v>978262.17147762235</v>
          </cell>
        </row>
        <row r="332">
          <cell r="U332">
            <v>983133.71414811024</v>
          </cell>
        </row>
        <row r="473">
          <cell r="U473">
            <v>1225067.5929938513</v>
          </cell>
        </row>
        <row r="612">
          <cell r="U612">
            <v>2117088.1147997901</v>
          </cell>
        </row>
        <row r="752">
          <cell r="U752">
            <v>3407140.270544393</v>
          </cell>
        </row>
        <row r="892">
          <cell r="U892">
            <v>20081608.898602355</v>
          </cell>
        </row>
        <row r="1032">
          <cell r="U1032">
            <v>236227.98858229909</v>
          </cell>
        </row>
        <row r="1168">
          <cell r="U1168">
            <v>471724.88319333503</v>
          </cell>
        </row>
        <row r="1308">
          <cell r="U1308">
            <v>45232.055555555562</v>
          </cell>
        </row>
        <row r="1379">
          <cell r="U1379">
            <v>129183.29457407407</v>
          </cell>
        </row>
        <row r="1440">
          <cell r="U1440">
            <v>129095.32214492503</v>
          </cell>
        </row>
      </sheetData>
      <sheetData sheetId="15">
        <row r="614">
          <cell r="U614">
            <v>171454.94905959058</v>
          </cell>
        </row>
        <row r="752">
          <cell r="U752">
            <v>215447.1315915763</v>
          </cell>
        </row>
        <row r="873">
          <cell r="U873">
            <v>1217616.0700370867</v>
          </cell>
        </row>
        <row r="1017">
          <cell r="U1017">
            <v>27498.829621662771</v>
          </cell>
        </row>
        <row r="1088">
          <cell r="U1088">
            <v>291409.28982153488</v>
          </cell>
        </row>
        <row r="1298">
          <cell r="U1298">
            <v>176355.44524324941</v>
          </cell>
        </row>
        <row r="1506">
          <cell r="U1506">
            <v>363585.54277596547</v>
          </cell>
        </row>
        <row r="1652">
          <cell r="U1652">
            <v>292875.92425467883</v>
          </cell>
        </row>
        <row r="1864">
          <cell r="U1864">
            <v>562276.49599989783</v>
          </cell>
        </row>
        <row r="2077">
          <cell r="U2077">
            <v>214793.03782817008</v>
          </cell>
        </row>
        <row r="2284">
          <cell r="U2284">
            <v>1092.1427049565987</v>
          </cell>
        </row>
      </sheetData>
      <sheetData sheetId="16">
        <row r="477">
          <cell r="U477">
            <v>2113783.6339474935</v>
          </cell>
        </row>
        <row r="618">
          <cell r="U618">
            <v>415551.18693320482</v>
          </cell>
        </row>
        <row r="829">
          <cell r="U829">
            <v>13838.238505238141</v>
          </cell>
        </row>
        <row r="972">
          <cell r="U972">
            <v>18033.71774661987</v>
          </cell>
        </row>
        <row r="1113">
          <cell r="U1113">
            <v>17009.971318048443</v>
          </cell>
        </row>
      </sheetData>
      <sheetData sheetId="17">
        <row r="54">
          <cell r="U54">
            <v>644799.11656413437</v>
          </cell>
        </row>
        <row r="257">
          <cell r="U257">
            <v>620960.54792683292</v>
          </cell>
        </row>
        <row r="673">
          <cell r="U673">
            <v>351327.16340505064</v>
          </cell>
        </row>
        <row r="933">
          <cell r="U933">
            <v>2207397.8136946778</v>
          </cell>
        </row>
      </sheetData>
      <sheetData sheetId="18">
        <row r="55">
          <cell r="U55">
            <v>20807.597918048436</v>
          </cell>
        </row>
        <row r="195">
          <cell r="U195">
            <v>21544.207746619868</v>
          </cell>
        </row>
        <row r="336">
          <cell r="U336">
            <v>9815.8638223151793</v>
          </cell>
        </row>
        <row r="548">
          <cell r="U548">
            <v>15664.907545087986</v>
          </cell>
        </row>
        <row r="689">
          <cell r="U689">
            <v>16920.156318048441</v>
          </cell>
        </row>
        <row r="834">
          <cell r="U834">
            <v>98680.109646769968</v>
          </cell>
        </row>
        <row r="1046">
          <cell r="U1046">
            <v>123888.72830085727</v>
          </cell>
        </row>
        <row r="1258">
          <cell r="U1258">
            <v>162243.43092037892</v>
          </cell>
        </row>
        <row r="1471">
          <cell r="U1471">
            <v>2419353.233358087</v>
          </cell>
        </row>
        <row r="1685">
          <cell r="U1685">
            <v>4563545.0174129847</v>
          </cell>
        </row>
        <row r="1899">
          <cell r="U1899">
            <v>2032067.9456678731</v>
          </cell>
        </row>
        <row r="2329">
          <cell r="U2329">
            <v>187395.29205138676</v>
          </cell>
        </row>
        <row r="2540">
          <cell r="U2540">
            <v>1667698.7105860058</v>
          </cell>
        </row>
        <row r="2756">
          <cell r="U2756">
            <v>2013748.4720558017</v>
          </cell>
        </row>
        <row r="3181">
          <cell r="U3181">
            <v>4359391.5850466499</v>
          </cell>
        </row>
        <row r="3390">
          <cell r="U3390">
            <v>1948051.422897486</v>
          </cell>
        </row>
        <row r="3605">
          <cell r="U3605">
            <v>1617848.852262855</v>
          </cell>
        </row>
        <row r="3814">
          <cell r="U3814">
            <v>4001790.8488366809</v>
          </cell>
        </row>
        <row r="4032">
          <cell r="U4032">
            <v>3803334.1564086662</v>
          </cell>
        </row>
        <row r="4241">
          <cell r="U4241">
            <v>1694265.6989737323</v>
          </cell>
        </row>
        <row r="4456">
          <cell r="U4456">
            <v>1645405.0739737325</v>
          </cell>
        </row>
        <row r="4665">
          <cell r="U4665">
            <v>1872033.1026240475</v>
          </cell>
        </row>
        <row r="4807">
          <cell r="U4807">
            <v>2617477.5932285483</v>
          </cell>
        </row>
        <row r="5019">
          <cell r="U5019">
            <v>2784050.4844845338</v>
          </cell>
        </row>
      </sheetData>
      <sheetData sheetId="19">
        <row r="75">
          <cell r="J75">
            <v>7567500</v>
          </cell>
        </row>
      </sheetData>
      <sheetData sheetId="20">
        <row r="55">
          <cell r="U55">
            <v>23008.755161318299</v>
          </cell>
        </row>
        <row r="267">
          <cell r="U267">
            <v>10372.46995070475</v>
          </cell>
        </row>
        <row r="516">
          <cell r="U516">
            <v>14616.589617848953</v>
          </cell>
        </row>
        <row r="728">
          <cell r="U728">
            <v>1915468.75</v>
          </cell>
        </row>
        <row r="798">
          <cell r="U798">
            <v>13996942.105438653</v>
          </cell>
        </row>
      </sheetData>
      <sheetData sheetId="21"/>
      <sheetData sheetId="22"/>
      <sheetData sheetId="23"/>
      <sheetData sheetId="24"/>
      <sheetData sheetId="25"/>
      <sheetData sheetId="26">
        <row r="6">
          <cell r="C6" t="str">
            <v>LIMA MILYAR RUPIAH</v>
          </cell>
        </row>
      </sheetData>
      <sheetData sheetId="27"/>
      <sheetData sheetId="28">
        <row r="53">
          <cell r="U53">
            <v>881687.45548354473</v>
          </cell>
        </row>
        <row r="196">
          <cell r="U196">
            <v>797876.2732727488</v>
          </cell>
        </row>
        <row r="341">
          <cell r="U341">
            <v>563623.48020263389</v>
          </cell>
        </row>
        <row r="485">
          <cell r="U485">
            <v>627776.02614055073</v>
          </cell>
        </row>
        <row r="629">
          <cell r="U629">
            <v>4833091.5650318367</v>
          </cell>
        </row>
        <row r="845">
          <cell r="U845">
            <v>2626623.9449064513</v>
          </cell>
        </row>
        <row r="1061">
          <cell r="U1061">
            <v>1746660.5000606263</v>
          </cell>
        </row>
        <row r="1205">
          <cell r="U1205">
            <v>18068.988645258218</v>
          </cell>
        </row>
        <row r="1349">
          <cell r="U1349">
            <v>174724.84410617541</v>
          </cell>
        </row>
        <row r="1489">
          <cell r="U1489">
            <v>157193.39682998668</v>
          </cell>
        </row>
        <row r="1643">
          <cell r="U1643">
            <v>332808.62720317673</v>
          </cell>
        </row>
        <row r="1784">
          <cell r="U1784">
            <v>497707.06385714648</v>
          </cell>
        </row>
        <row r="1927">
          <cell r="U1927">
            <v>1013393.9810755249</v>
          </cell>
        </row>
        <row r="2069">
          <cell r="U2069">
            <v>16119.805555555558</v>
          </cell>
        </row>
        <row r="2147">
          <cell r="U2147">
            <v>15429.805555555557</v>
          </cell>
        </row>
        <row r="2219">
          <cell r="U2219">
            <v>15027.305555555557</v>
          </cell>
        </row>
        <row r="2286">
          <cell r="U2286">
            <v>171754.55291790437</v>
          </cell>
        </row>
      </sheetData>
      <sheetData sheetId="29">
        <row r="54">
          <cell r="U54">
            <v>216316.85163713741</v>
          </cell>
        </row>
        <row r="198">
          <cell r="U198">
            <v>218559.35163713741</v>
          </cell>
        </row>
        <row r="342">
          <cell r="U342">
            <v>1038317.6991034171</v>
          </cell>
        </row>
        <row r="486">
          <cell r="U486">
            <v>1170485.9876483907</v>
          </cell>
        </row>
        <row r="630">
          <cell r="U630">
            <v>1011292.6991034171</v>
          </cell>
        </row>
        <row r="774">
          <cell r="U774">
            <v>1260267.6991034171</v>
          </cell>
        </row>
        <row r="846">
          <cell r="U846">
            <v>319710.05848004541</v>
          </cell>
        </row>
        <row r="990">
          <cell r="U990">
            <v>698489.63711661415</v>
          </cell>
        </row>
        <row r="1134">
          <cell r="U1134">
            <v>333127.39576983603</v>
          </cell>
        </row>
        <row r="1278">
          <cell r="U1278">
            <v>886141.66429400118</v>
          </cell>
        </row>
        <row r="1422">
          <cell r="U1422">
            <v>163430.668422302</v>
          </cell>
        </row>
        <row r="1494">
          <cell r="U1494">
            <v>223115.668422302</v>
          </cell>
        </row>
        <row r="1566">
          <cell r="U1566">
            <v>241774.11720877138</v>
          </cell>
        </row>
        <row r="1706">
          <cell r="U1706">
            <v>17303.097599065371</v>
          </cell>
        </row>
        <row r="1854">
          <cell r="U1854">
            <v>1487382.9914681558</v>
          </cell>
        </row>
        <row r="2008">
          <cell r="U2008">
            <v>24163684.885243259</v>
          </cell>
        </row>
        <row r="2144">
          <cell r="U2144">
            <v>2882097.2549194032</v>
          </cell>
        </row>
        <row r="2288">
          <cell r="U2288">
            <v>2825723.0688752038</v>
          </cell>
        </row>
        <row r="2432">
          <cell r="U2432">
            <v>2882097.2549194032</v>
          </cell>
        </row>
        <row r="2576">
          <cell r="U2576">
            <v>2825723.0688752038</v>
          </cell>
        </row>
        <row r="2720">
          <cell r="U2720">
            <v>2882097.2549194032</v>
          </cell>
        </row>
        <row r="2863">
          <cell r="U2863">
            <v>879428.69495517691</v>
          </cell>
        </row>
        <row r="3007">
          <cell r="U3007">
            <v>2745096.6949551771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Estemate S.Laweh"/>
      <sheetName val="MAJOR"/>
      <sheetName val="%"/>
      <sheetName val="Rekap"/>
      <sheetName val="Informasi"/>
      <sheetName val="Peta Quarry"/>
      <sheetName val="Mobilisasi"/>
      <sheetName val="Perhitungan Mobilisasi Alat"/>
      <sheetName val="Lalu Lintas"/>
      <sheetName val="Jembatan Sementara"/>
      <sheetName val="EE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1">
          <cell r="H31">
            <v>6923297000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09BB4-B4F5-4365-9EDE-9087BE6C56A2}">
  <dimension ref="C1:O277"/>
  <sheetViews>
    <sheetView topLeftCell="A220" workbookViewId="0">
      <selection activeCell="A265" sqref="A265"/>
    </sheetView>
  </sheetViews>
  <sheetFormatPr defaultRowHeight="14.4" x14ac:dyDescent="0.3"/>
  <cols>
    <col min="2" max="2" width="1.88671875" customWidth="1"/>
    <col min="3" max="3" width="16.33203125" style="6" customWidth="1"/>
    <col min="4" max="4" width="2.5546875" style="6" customWidth="1"/>
    <col min="5" max="5" width="79.44140625" style="6" customWidth="1"/>
    <col min="6" max="6" width="11.6640625" style="6" customWidth="1"/>
    <col min="7" max="7" width="11.21875" style="43" bestFit="1" customWidth="1"/>
    <col min="8" max="8" width="20.5546875" style="43" customWidth="1"/>
    <col min="9" max="9" width="20.6640625" style="43" customWidth="1"/>
    <col min="10" max="10" width="1.33203125" customWidth="1"/>
    <col min="11" max="11" width="16.33203125" customWidth="1"/>
    <col min="12" max="12" width="19.33203125" customWidth="1"/>
    <col min="13" max="13" width="16.44140625" customWidth="1"/>
    <col min="14" max="14" width="11.6640625" bestFit="1" customWidth="1"/>
    <col min="15" max="15" width="11.33203125" customWidth="1"/>
    <col min="16" max="16" width="11.109375" customWidth="1"/>
    <col min="17" max="17" width="11.44140625" customWidth="1"/>
  </cols>
  <sheetData>
    <row r="1" spans="3:13" x14ac:dyDescent="0.3">
      <c r="C1" s="1"/>
      <c r="D1" s="2"/>
      <c r="E1" s="3"/>
      <c r="F1" s="2"/>
      <c r="G1" s="4"/>
      <c r="H1" s="4"/>
      <c r="I1" s="5"/>
      <c r="J1" s="6"/>
    </row>
    <row r="2" spans="3:13" ht="22.8" x14ac:dyDescent="0.4">
      <c r="C2" s="381" t="s">
        <v>263</v>
      </c>
      <c r="D2" s="382"/>
      <c r="E2" s="382"/>
      <c r="F2" s="382"/>
      <c r="G2" s="382"/>
      <c r="H2" s="382"/>
      <c r="I2" s="383"/>
      <c r="J2" s="7"/>
    </row>
    <row r="3" spans="3:13" ht="10.8" customHeight="1" x14ac:dyDescent="0.3">
      <c r="C3" s="8"/>
      <c r="D3" s="9"/>
      <c r="E3" s="9"/>
      <c r="F3" s="9"/>
      <c r="G3" s="9"/>
      <c r="H3" s="9"/>
      <c r="I3" s="10"/>
      <c r="J3" s="6"/>
    </row>
    <row r="4" spans="3:13" x14ac:dyDescent="0.3">
      <c r="C4" s="11" t="s">
        <v>266</v>
      </c>
      <c r="D4" s="56" t="s">
        <v>0</v>
      </c>
      <c r="E4" s="57" t="s">
        <v>264</v>
      </c>
      <c r="F4" s="13"/>
      <c r="G4" s="14"/>
      <c r="H4" s="15"/>
      <c r="I4" s="16"/>
      <c r="J4" s="13"/>
    </row>
    <row r="5" spans="3:13" x14ac:dyDescent="0.3">
      <c r="C5" s="11" t="s">
        <v>267</v>
      </c>
      <c r="D5" s="56" t="s">
        <v>0</v>
      </c>
      <c r="E5" s="57" t="s">
        <v>265</v>
      </c>
      <c r="F5" s="13"/>
      <c r="G5" s="14"/>
      <c r="H5" s="15"/>
      <c r="I5" s="16"/>
      <c r="J5" s="13"/>
    </row>
    <row r="6" spans="3:13" x14ac:dyDescent="0.3">
      <c r="C6" s="11" t="s">
        <v>268</v>
      </c>
      <c r="D6" s="56" t="s">
        <v>0</v>
      </c>
      <c r="E6" s="57" t="s">
        <v>269</v>
      </c>
      <c r="F6" s="13"/>
      <c r="G6" s="14"/>
      <c r="H6" s="15"/>
      <c r="I6" s="16"/>
      <c r="J6" s="13"/>
    </row>
    <row r="7" spans="3:13" ht="15" thickBot="1" x14ac:dyDescent="0.35">
      <c r="C7" s="17"/>
      <c r="D7" s="18"/>
      <c r="E7" s="18"/>
      <c r="F7" s="18"/>
      <c r="G7" s="19"/>
      <c r="H7" s="20"/>
      <c r="I7" s="21"/>
      <c r="J7" s="13"/>
    </row>
    <row r="8" spans="3:13" ht="15.6" x14ac:dyDescent="0.3">
      <c r="C8" s="152"/>
      <c r="D8" s="153"/>
      <c r="E8" s="154"/>
      <c r="F8" s="155" t="s">
        <v>1</v>
      </c>
      <c r="G8" s="156" t="s">
        <v>2</v>
      </c>
      <c r="H8" s="157"/>
      <c r="I8" s="158"/>
      <c r="J8" s="22"/>
    </row>
    <row r="9" spans="3:13" ht="15.6" x14ac:dyDescent="0.3">
      <c r="C9" s="159" t="s">
        <v>3</v>
      </c>
      <c r="D9" s="160"/>
      <c r="E9" s="161" t="s">
        <v>4</v>
      </c>
      <c r="F9" s="162" t="s">
        <v>5</v>
      </c>
      <c r="G9" s="163" t="s">
        <v>6</v>
      </c>
      <c r="H9" s="164" t="s">
        <v>7</v>
      </c>
      <c r="I9" s="165" t="s">
        <v>8</v>
      </c>
      <c r="J9" s="22"/>
    </row>
    <row r="10" spans="3:13" ht="15.6" x14ac:dyDescent="0.3">
      <c r="C10" s="159" t="s">
        <v>9</v>
      </c>
      <c r="D10" s="160"/>
      <c r="E10" s="161"/>
      <c r="F10" s="162"/>
      <c r="G10" s="163" t="s">
        <v>10</v>
      </c>
      <c r="H10" s="164" t="s">
        <v>5</v>
      </c>
      <c r="I10" s="165" t="s">
        <v>11</v>
      </c>
      <c r="J10" s="22"/>
    </row>
    <row r="11" spans="3:13" ht="16.2" thickBot="1" x14ac:dyDescent="0.35">
      <c r="C11" s="166"/>
      <c r="D11" s="167"/>
      <c r="E11" s="168"/>
      <c r="F11" s="169"/>
      <c r="G11" s="170"/>
      <c r="H11" s="171" t="s">
        <v>12</v>
      </c>
      <c r="I11" s="172" t="s">
        <v>12</v>
      </c>
    </row>
    <row r="12" spans="3:13" ht="15.6" thickBot="1" x14ac:dyDescent="0.35">
      <c r="C12" s="173" t="s">
        <v>13</v>
      </c>
      <c r="D12" s="174"/>
      <c r="E12" s="175" t="s">
        <v>14</v>
      </c>
      <c r="F12" s="176" t="s">
        <v>15</v>
      </c>
      <c r="G12" s="177" t="s">
        <v>16</v>
      </c>
      <c r="H12" s="178" t="s">
        <v>17</v>
      </c>
      <c r="I12" s="179" t="s">
        <v>18</v>
      </c>
    </row>
    <row r="13" spans="3:13" ht="15.6" x14ac:dyDescent="0.3">
      <c r="C13" s="180"/>
      <c r="D13" s="181"/>
      <c r="E13" s="182"/>
      <c r="F13" s="183"/>
      <c r="G13" s="184"/>
      <c r="H13" s="185"/>
      <c r="I13" s="186"/>
    </row>
    <row r="14" spans="3:13" ht="15.6" x14ac:dyDescent="0.3">
      <c r="C14" s="187"/>
      <c r="D14" s="188"/>
      <c r="E14" s="189" t="s">
        <v>19</v>
      </c>
      <c r="F14" s="190"/>
      <c r="G14" s="191"/>
      <c r="H14" s="192"/>
      <c r="I14" s="193"/>
    </row>
    <row r="15" spans="3:13" ht="15.6" x14ac:dyDescent="0.3">
      <c r="C15" s="187" t="s">
        <v>20</v>
      </c>
      <c r="D15" s="188"/>
      <c r="E15" s="194" t="s">
        <v>21</v>
      </c>
      <c r="F15" s="195" t="s">
        <v>22</v>
      </c>
      <c r="G15" s="196">
        <v>1</v>
      </c>
      <c r="H15" s="197">
        <f>[1]Mobilisasi!$I$86</f>
        <v>16700000</v>
      </c>
      <c r="I15" s="198">
        <f>+G15*H15</f>
        <v>16700000</v>
      </c>
      <c r="M15" s="23"/>
    </row>
    <row r="16" spans="3:13" ht="16.2" thickBot="1" x14ac:dyDescent="0.35">
      <c r="C16" s="199"/>
      <c r="D16" s="200"/>
      <c r="E16" s="194"/>
      <c r="F16" s="195"/>
      <c r="G16" s="196"/>
      <c r="H16" s="197"/>
      <c r="I16" s="201"/>
    </row>
    <row r="17" spans="3:13" ht="12.75" customHeight="1" x14ac:dyDescent="0.3">
      <c r="C17" s="202"/>
      <c r="D17" s="203"/>
      <c r="E17" s="204"/>
      <c r="F17" s="203"/>
      <c r="G17" s="205"/>
      <c r="H17" s="206"/>
      <c r="I17" s="207"/>
    </row>
    <row r="18" spans="3:13" ht="15.6" x14ac:dyDescent="0.3">
      <c r="C18" s="208"/>
      <c r="D18" s="209"/>
      <c r="E18" s="210" t="s">
        <v>291</v>
      </c>
      <c r="F18" s="211"/>
      <c r="G18" s="212"/>
      <c r="H18" s="213"/>
      <c r="I18" s="214">
        <f>SUM(I15:I16)</f>
        <v>16700000</v>
      </c>
      <c r="L18" s="26"/>
    </row>
    <row r="19" spans="3:13" ht="16.2" thickBot="1" x14ac:dyDescent="0.35">
      <c r="C19" s="215"/>
      <c r="D19" s="216"/>
      <c r="E19" s="217"/>
      <c r="F19" s="217"/>
      <c r="G19" s="218"/>
      <c r="H19" s="219"/>
      <c r="I19" s="220"/>
    </row>
    <row r="20" spans="3:13" ht="15.6" x14ac:dyDescent="0.3">
      <c r="C20" s="187"/>
      <c r="D20" s="188"/>
      <c r="E20" s="221"/>
      <c r="F20" s="222"/>
      <c r="G20" s="223"/>
      <c r="H20" s="192"/>
      <c r="I20" s="224"/>
    </row>
    <row r="21" spans="3:13" ht="30" customHeight="1" x14ac:dyDescent="0.3">
      <c r="C21" s="187"/>
      <c r="D21" s="188"/>
      <c r="E21" s="189" t="s">
        <v>23</v>
      </c>
      <c r="F21" s="222"/>
      <c r="G21" s="223"/>
      <c r="H21" s="192"/>
      <c r="I21" s="225"/>
    </row>
    <row r="22" spans="3:13" ht="14.4" customHeight="1" x14ac:dyDescent="0.3">
      <c r="C22" s="187" t="s">
        <v>24</v>
      </c>
      <c r="D22" s="188"/>
      <c r="E22" s="226" t="s">
        <v>25</v>
      </c>
      <c r="F22" s="222" t="s">
        <v>22</v>
      </c>
      <c r="G22" s="196">
        <v>1</v>
      </c>
      <c r="H22" s="197">
        <f>[1]SMK3!$J$75</f>
        <v>7567500</v>
      </c>
      <c r="I22" s="198">
        <f>+H22*G22</f>
        <v>7567500</v>
      </c>
      <c r="M22" s="23"/>
    </row>
    <row r="23" spans="3:13" ht="0.75" hidden="1" customHeight="1" x14ac:dyDescent="0.3">
      <c r="C23" s="187" t="s">
        <v>26</v>
      </c>
      <c r="D23" s="188"/>
      <c r="E23" s="194" t="s">
        <v>27</v>
      </c>
      <c r="F23" s="222" t="s">
        <v>292</v>
      </c>
      <c r="G23" s="196"/>
      <c r="H23" s="197">
        <f>+[1]D2!$U$194</f>
        <v>978262.17147762235</v>
      </c>
      <c r="I23" s="227">
        <f t="shared" ref="I23:I33" si="0">+G23*H23</f>
        <v>0</v>
      </c>
      <c r="M23" s="23"/>
    </row>
    <row r="24" spans="3:13" ht="18" hidden="1" x14ac:dyDescent="0.3">
      <c r="C24" s="228" t="s">
        <v>28</v>
      </c>
      <c r="D24" s="188"/>
      <c r="E24" s="194" t="s">
        <v>29</v>
      </c>
      <c r="F24" s="222" t="s">
        <v>293</v>
      </c>
      <c r="G24" s="196"/>
      <c r="H24" s="229">
        <f>+[1]D2!$U$332</f>
        <v>983133.71414811024</v>
      </c>
      <c r="I24" s="227">
        <f t="shared" si="0"/>
        <v>0</v>
      </c>
      <c r="M24" s="23"/>
    </row>
    <row r="25" spans="3:13" ht="18" hidden="1" x14ac:dyDescent="0.3">
      <c r="C25" s="228" t="s">
        <v>30</v>
      </c>
      <c r="D25" s="195"/>
      <c r="E25" s="194" t="s">
        <v>31</v>
      </c>
      <c r="F25" s="222" t="s">
        <v>293</v>
      </c>
      <c r="G25" s="196"/>
      <c r="H25" s="229">
        <f>+[1]D2!$U$473</f>
        <v>1225067.5929938513</v>
      </c>
      <c r="I25" s="227">
        <f t="shared" si="0"/>
        <v>0</v>
      </c>
      <c r="M25" s="23"/>
    </row>
    <row r="26" spans="3:13" ht="18" hidden="1" x14ac:dyDescent="0.3">
      <c r="C26" s="187" t="s">
        <v>32</v>
      </c>
      <c r="D26" s="195"/>
      <c r="E26" s="194" t="s">
        <v>33</v>
      </c>
      <c r="F26" s="222" t="s">
        <v>293</v>
      </c>
      <c r="G26" s="196"/>
      <c r="H26" s="229">
        <f>+[1]D2!$U$612</f>
        <v>2117088.1147997901</v>
      </c>
      <c r="I26" s="227">
        <f t="shared" si="0"/>
        <v>0</v>
      </c>
      <c r="M26" s="23"/>
    </row>
    <row r="27" spans="3:13" ht="18" hidden="1" x14ac:dyDescent="0.3">
      <c r="C27" s="187" t="s">
        <v>34</v>
      </c>
      <c r="D27" s="195"/>
      <c r="E27" s="226" t="s">
        <v>294</v>
      </c>
      <c r="F27" s="222" t="s">
        <v>293</v>
      </c>
      <c r="G27" s="196"/>
      <c r="H27" s="229">
        <f>+[1]D2!$U$752</f>
        <v>3407140.270544393</v>
      </c>
      <c r="I27" s="227">
        <f t="shared" si="0"/>
        <v>0</v>
      </c>
      <c r="M27" s="23"/>
    </row>
    <row r="28" spans="3:13" ht="18" hidden="1" x14ac:dyDescent="0.3">
      <c r="C28" s="187" t="s">
        <v>35</v>
      </c>
      <c r="D28" s="195"/>
      <c r="E28" s="226" t="s">
        <v>295</v>
      </c>
      <c r="F28" s="222" t="s">
        <v>293</v>
      </c>
      <c r="G28" s="196"/>
      <c r="H28" s="197"/>
      <c r="I28" s="230">
        <f t="shared" si="0"/>
        <v>0</v>
      </c>
      <c r="M28" s="23"/>
    </row>
    <row r="29" spans="3:13" ht="18.600000000000001" customHeight="1" x14ac:dyDescent="0.3">
      <c r="C29" s="187" t="s">
        <v>36</v>
      </c>
      <c r="D29" s="195"/>
      <c r="E29" s="194" t="s">
        <v>296</v>
      </c>
      <c r="F29" s="222" t="s">
        <v>37</v>
      </c>
      <c r="G29" s="196"/>
      <c r="H29" s="229">
        <f>+[1]D2!$U$892</f>
        <v>20081608.898602355</v>
      </c>
      <c r="I29" s="227">
        <f t="shared" si="0"/>
        <v>0</v>
      </c>
      <c r="M29" s="23"/>
    </row>
    <row r="30" spans="3:13" ht="19.2" customHeight="1" x14ac:dyDescent="0.3">
      <c r="C30" s="187" t="s">
        <v>38</v>
      </c>
      <c r="D30" s="195"/>
      <c r="E30" s="226" t="s">
        <v>297</v>
      </c>
      <c r="F30" s="222" t="s">
        <v>293</v>
      </c>
      <c r="G30" s="196"/>
      <c r="H30" s="197">
        <f>+[1]D2!$U$1032</f>
        <v>236227.98858229909</v>
      </c>
      <c r="I30" s="227">
        <f t="shared" si="0"/>
        <v>0</v>
      </c>
      <c r="M30" s="23"/>
    </row>
    <row r="31" spans="3:13" ht="20.399999999999999" customHeight="1" x14ac:dyDescent="0.3">
      <c r="C31" s="187" t="s">
        <v>39</v>
      </c>
      <c r="D31" s="195"/>
      <c r="E31" s="226" t="s">
        <v>40</v>
      </c>
      <c r="F31" s="222" t="s">
        <v>292</v>
      </c>
      <c r="G31" s="196"/>
      <c r="H31" s="229">
        <f>+[1]D2!$U$1168</f>
        <v>471724.88319333503</v>
      </c>
      <c r="I31" s="227">
        <f t="shared" si="0"/>
        <v>0</v>
      </c>
      <c r="M31" s="23"/>
    </row>
    <row r="32" spans="3:13" ht="16.8" customHeight="1" x14ac:dyDescent="0.3">
      <c r="C32" s="187" t="s">
        <v>41</v>
      </c>
      <c r="D32" s="195"/>
      <c r="E32" s="226" t="s">
        <v>42</v>
      </c>
      <c r="F32" s="222" t="s">
        <v>298</v>
      </c>
      <c r="G32" s="196"/>
      <c r="H32" s="229">
        <f>+[1]D2!$U$1308</f>
        <v>45232.055555555562</v>
      </c>
      <c r="I32" s="227">
        <f t="shared" si="0"/>
        <v>0</v>
      </c>
      <c r="M32" s="23"/>
    </row>
    <row r="33" spans="3:15" ht="20.399999999999999" customHeight="1" x14ac:dyDescent="0.3">
      <c r="C33" s="231" t="s">
        <v>43</v>
      </c>
      <c r="D33" s="232"/>
      <c r="E33" s="233" t="s">
        <v>44</v>
      </c>
      <c r="F33" s="234" t="s">
        <v>293</v>
      </c>
      <c r="G33" s="196"/>
      <c r="H33" s="229">
        <f>+[1]D2!$U$1379</f>
        <v>129183.29457407407</v>
      </c>
      <c r="I33" s="227">
        <f t="shared" si="0"/>
        <v>0</v>
      </c>
      <c r="M33" s="23"/>
    </row>
    <row r="34" spans="3:15" ht="16.2" thickBot="1" x14ac:dyDescent="0.35">
      <c r="C34" s="231"/>
      <c r="D34" s="232"/>
      <c r="E34" s="233"/>
      <c r="F34" s="234"/>
      <c r="G34" s="196"/>
      <c r="H34" s="229"/>
      <c r="I34" s="201"/>
    </row>
    <row r="35" spans="3:15" ht="15.6" x14ac:dyDescent="0.3">
      <c r="C35" s="202"/>
      <c r="D35" s="203"/>
      <c r="E35" s="204"/>
      <c r="F35" s="203"/>
      <c r="G35" s="205"/>
      <c r="H35" s="235"/>
      <c r="I35" s="207"/>
    </row>
    <row r="36" spans="3:15" ht="15.6" x14ac:dyDescent="0.3">
      <c r="C36" s="208"/>
      <c r="D36" s="236" t="s">
        <v>299</v>
      </c>
      <c r="E36" s="237"/>
      <c r="F36" s="211"/>
      <c r="G36" s="212"/>
      <c r="H36" s="213"/>
      <c r="I36" s="214">
        <f>SUM(I22:I34)</f>
        <v>7567500</v>
      </c>
      <c r="M36" s="27"/>
      <c r="O36" s="28"/>
    </row>
    <row r="37" spans="3:15" ht="15.6" x14ac:dyDescent="0.3">
      <c r="C37" s="238"/>
      <c r="D37" s="239"/>
      <c r="E37" s="239"/>
      <c r="F37" s="240"/>
      <c r="G37" s="241"/>
      <c r="H37" s="242"/>
      <c r="I37" s="220"/>
    </row>
    <row r="38" spans="3:15" ht="15.6" x14ac:dyDescent="0.3">
      <c r="C38" s="243"/>
      <c r="D38" s="195"/>
      <c r="E38" s="194"/>
      <c r="F38" s="222"/>
      <c r="G38" s="196"/>
      <c r="H38" s="192"/>
      <c r="I38" s="193"/>
    </row>
    <row r="39" spans="3:15" ht="22.2" customHeight="1" x14ac:dyDescent="0.3">
      <c r="C39" s="187"/>
      <c r="D39" s="188"/>
      <c r="E39" s="244" t="s">
        <v>45</v>
      </c>
      <c r="F39" s="190"/>
      <c r="G39" s="196"/>
      <c r="H39" s="192"/>
      <c r="I39" s="193"/>
    </row>
    <row r="40" spans="3:15" ht="12.75" hidden="1" customHeight="1" x14ac:dyDescent="0.3">
      <c r="C40" s="245" t="s">
        <v>46</v>
      </c>
      <c r="D40" s="246"/>
      <c r="E40" s="194" t="s">
        <v>47</v>
      </c>
      <c r="F40" s="222" t="s">
        <v>292</v>
      </c>
      <c r="G40" s="247"/>
      <c r="H40" s="229">
        <f>+[1]D3!$U$614</f>
        <v>171454.94905959058</v>
      </c>
      <c r="I40" s="201">
        <f t="shared" ref="I40:I52" si="1">G40*H40</f>
        <v>0</v>
      </c>
      <c r="M40" s="23"/>
    </row>
    <row r="41" spans="3:15" ht="12.75" hidden="1" customHeight="1" x14ac:dyDescent="0.3">
      <c r="C41" s="187" t="s">
        <v>48</v>
      </c>
      <c r="D41" s="195"/>
      <c r="E41" s="194" t="s">
        <v>49</v>
      </c>
      <c r="F41" s="195" t="s">
        <v>22</v>
      </c>
      <c r="G41" s="196"/>
      <c r="H41" s="229">
        <v>0</v>
      </c>
      <c r="I41" s="201">
        <f t="shared" si="1"/>
        <v>0</v>
      </c>
      <c r="M41" s="23"/>
    </row>
    <row r="42" spans="3:15" ht="12.75" hidden="1" customHeight="1" x14ac:dyDescent="0.3">
      <c r="C42" s="187" t="s">
        <v>50</v>
      </c>
      <c r="D42" s="188"/>
      <c r="E42" s="194" t="s">
        <v>51</v>
      </c>
      <c r="F42" s="222" t="s">
        <v>292</v>
      </c>
      <c r="G42" s="247"/>
      <c r="H42" s="229">
        <f>+[1]D3!$U$752</f>
        <v>215447.1315915763</v>
      </c>
      <c r="I42" s="201">
        <f t="shared" si="1"/>
        <v>0</v>
      </c>
      <c r="M42" s="23"/>
    </row>
    <row r="43" spans="3:15" ht="12.75" hidden="1" customHeight="1" x14ac:dyDescent="0.3">
      <c r="C43" s="248" t="s">
        <v>52</v>
      </c>
      <c r="D43" s="188"/>
      <c r="E43" s="194" t="s">
        <v>53</v>
      </c>
      <c r="F43" s="222" t="s">
        <v>292</v>
      </c>
      <c r="G43" s="247"/>
      <c r="H43" s="229">
        <f>+[1]D3!$U$873</f>
        <v>1217616.0700370867</v>
      </c>
      <c r="I43" s="201">
        <f t="shared" si="1"/>
        <v>0</v>
      </c>
      <c r="M43" s="23"/>
    </row>
    <row r="44" spans="3:15" ht="12.75" hidden="1" customHeight="1" x14ac:dyDescent="0.3">
      <c r="C44" s="248" t="s">
        <v>54</v>
      </c>
      <c r="D44" s="246"/>
      <c r="E44" s="194" t="s">
        <v>55</v>
      </c>
      <c r="F44" s="222" t="s">
        <v>300</v>
      </c>
      <c r="G44" s="247"/>
      <c r="H44" s="229">
        <f>+[1]D3!$U$1017</f>
        <v>27498.829621662771</v>
      </c>
      <c r="I44" s="201">
        <f t="shared" si="1"/>
        <v>0</v>
      </c>
      <c r="M44" s="23"/>
    </row>
    <row r="45" spans="3:15" ht="12.75" hidden="1" customHeight="1" x14ac:dyDescent="0.3">
      <c r="C45" s="187" t="s">
        <v>56</v>
      </c>
      <c r="D45" s="188"/>
      <c r="E45" s="194" t="s">
        <v>57</v>
      </c>
      <c r="F45" s="222" t="s">
        <v>292</v>
      </c>
      <c r="G45" s="247"/>
      <c r="H45" s="229">
        <f>ROUND(+[1]D3!$U$1088,2)</f>
        <v>291409.28999999998</v>
      </c>
      <c r="I45" s="201">
        <f t="shared" si="1"/>
        <v>0</v>
      </c>
      <c r="M45" s="23"/>
    </row>
    <row r="46" spans="3:15" ht="12.75" hidden="1" customHeight="1" x14ac:dyDescent="0.3">
      <c r="C46" s="245" t="s">
        <v>58</v>
      </c>
      <c r="D46" s="188"/>
      <c r="E46" s="194" t="s">
        <v>59</v>
      </c>
      <c r="F46" s="222" t="s">
        <v>292</v>
      </c>
      <c r="G46" s="247"/>
      <c r="H46" s="229">
        <f>ROUND(+[1]D3!$U$1298,2)</f>
        <v>176355.45</v>
      </c>
      <c r="I46" s="201">
        <f t="shared" si="1"/>
        <v>0</v>
      </c>
      <c r="M46" s="23"/>
    </row>
    <row r="47" spans="3:15" ht="12.75" hidden="1" customHeight="1" x14ac:dyDescent="0.3">
      <c r="C47" s="245" t="s">
        <v>60</v>
      </c>
      <c r="D47" s="246"/>
      <c r="E47" s="246" t="s">
        <v>61</v>
      </c>
      <c r="F47" s="222" t="s">
        <v>292</v>
      </c>
      <c r="G47" s="247"/>
      <c r="H47" s="229">
        <f>+[1]D3!U1506</f>
        <v>363585.54277596547</v>
      </c>
      <c r="I47" s="201">
        <f t="shared" si="1"/>
        <v>0</v>
      </c>
      <c r="M47" s="23"/>
    </row>
    <row r="48" spans="3:15" ht="12.75" hidden="1" customHeight="1" x14ac:dyDescent="0.3">
      <c r="C48" s="228" t="s">
        <v>62</v>
      </c>
      <c r="D48" s="249"/>
      <c r="E48" s="194" t="s">
        <v>63</v>
      </c>
      <c r="F48" s="222" t="s">
        <v>292</v>
      </c>
      <c r="G48" s="247"/>
      <c r="H48" s="229">
        <f>+[1]D3!U1652</f>
        <v>292875.92425467883</v>
      </c>
      <c r="I48" s="201">
        <f t="shared" si="1"/>
        <v>0</v>
      </c>
      <c r="M48" s="23"/>
    </row>
    <row r="49" spans="3:13" ht="12.75" hidden="1" customHeight="1" x14ac:dyDescent="0.3">
      <c r="C49" s="245" t="s">
        <v>64</v>
      </c>
      <c r="D49" s="246"/>
      <c r="E49" s="246" t="s">
        <v>65</v>
      </c>
      <c r="F49" s="222" t="s">
        <v>292</v>
      </c>
      <c r="G49" s="247"/>
      <c r="H49" s="229">
        <f>+[1]D3!U1864</f>
        <v>562276.49599989783</v>
      </c>
      <c r="I49" s="201">
        <f t="shared" si="1"/>
        <v>0</v>
      </c>
      <c r="M49" s="23"/>
    </row>
    <row r="50" spans="3:13" ht="12.75" hidden="1" customHeight="1" x14ac:dyDescent="0.3">
      <c r="C50" s="245" t="s">
        <v>66</v>
      </c>
      <c r="D50" s="246"/>
      <c r="E50" s="246" t="s">
        <v>65</v>
      </c>
      <c r="F50" s="222" t="s">
        <v>37</v>
      </c>
      <c r="G50" s="196"/>
      <c r="H50" s="229">
        <f>+[1]D3!U2077</f>
        <v>214793.03782817008</v>
      </c>
      <c r="I50" s="201">
        <f t="shared" si="1"/>
        <v>0</v>
      </c>
      <c r="M50" s="23"/>
    </row>
    <row r="51" spans="3:13" ht="12.75" hidden="1" customHeight="1" x14ac:dyDescent="0.3">
      <c r="C51" s="228">
        <v>3.3</v>
      </c>
      <c r="D51" s="249"/>
      <c r="E51" s="194" t="s">
        <v>67</v>
      </c>
      <c r="F51" s="222" t="s">
        <v>298</v>
      </c>
      <c r="G51" s="247"/>
      <c r="H51" s="229">
        <v>0</v>
      </c>
      <c r="I51" s="201">
        <f t="shared" si="1"/>
        <v>0</v>
      </c>
      <c r="M51" s="23"/>
    </row>
    <row r="52" spans="3:13" ht="28.8" customHeight="1" x14ac:dyDescent="0.3">
      <c r="C52" s="228">
        <v>3.4</v>
      </c>
      <c r="D52" s="249"/>
      <c r="E52" s="194" t="s">
        <v>68</v>
      </c>
      <c r="F52" s="222" t="s">
        <v>292</v>
      </c>
      <c r="G52" s="247"/>
      <c r="H52" s="197"/>
      <c r="I52" s="201">
        <f t="shared" si="1"/>
        <v>0</v>
      </c>
    </row>
    <row r="53" spans="3:13" ht="20.399999999999999" customHeight="1" x14ac:dyDescent="0.3">
      <c r="C53" s="187" t="s">
        <v>69</v>
      </c>
      <c r="D53" s="249"/>
      <c r="E53" s="194" t="s">
        <v>70</v>
      </c>
      <c r="F53" s="222" t="s">
        <v>292</v>
      </c>
      <c r="G53" s="250">
        <v>599.22800000000007</v>
      </c>
      <c r="H53" s="197">
        <f>+[1]D2!U55</f>
        <v>91081.7604715489</v>
      </c>
      <c r="I53" s="201">
        <f>G53*H53</f>
        <v>54578741.163845308</v>
      </c>
      <c r="K53" s="29"/>
    </row>
    <row r="54" spans="3:13" ht="22.2" customHeight="1" x14ac:dyDescent="0.3">
      <c r="C54" s="187" t="s">
        <v>71</v>
      </c>
      <c r="D54" s="249"/>
      <c r="E54" s="194" t="s">
        <v>72</v>
      </c>
      <c r="F54" s="222" t="s">
        <v>292</v>
      </c>
      <c r="G54" s="250">
        <v>237.39999999999998</v>
      </c>
      <c r="H54" s="197">
        <f>+[1]D3!U1298</f>
        <v>176355.44524324941</v>
      </c>
      <c r="I54" s="201">
        <f t="shared" ref="I54:I55" si="2">G54*H54</f>
        <v>41866782.700747408</v>
      </c>
      <c r="K54" s="29"/>
    </row>
    <row r="55" spans="3:13" ht="22.8" customHeight="1" x14ac:dyDescent="0.3">
      <c r="C55" s="187" t="s">
        <v>73</v>
      </c>
      <c r="D55" s="249"/>
      <c r="E55" s="194" t="s">
        <v>74</v>
      </c>
      <c r="F55" s="222" t="s">
        <v>298</v>
      </c>
      <c r="G55" s="250">
        <v>4926.0600000000004</v>
      </c>
      <c r="H55" s="197">
        <f>+[1]D3!U2284</f>
        <v>1092.1427049565987</v>
      </c>
      <c r="I55" s="201">
        <f t="shared" si="2"/>
        <v>5379960.4931785027</v>
      </c>
      <c r="K55" s="29"/>
    </row>
    <row r="56" spans="3:13" ht="12.75" customHeight="1" thickBot="1" x14ac:dyDescent="0.35">
      <c r="C56" s="251"/>
      <c r="D56" s="249"/>
      <c r="E56" s="194"/>
      <c r="F56" s="190"/>
      <c r="G56" s="191"/>
      <c r="H56" s="252"/>
      <c r="I56" s="253"/>
    </row>
    <row r="57" spans="3:13" ht="15.6" x14ac:dyDescent="0.3">
      <c r="C57" s="202"/>
      <c r="D57" s="203"/>
      <c r="E57" s="204"/>
      <c r="F57" s="203"/>
      <c r="G57" s="205"/>
      <c r="H57" s="254"/>
      <c r="I57" s="255"/>
    </row>
    <row r="58" spans="3:13" ht="15.6" x14ac:dyDescent="0.3">
      <c r="C58" s="208"/>
      <c r="D58" s="236" t="s">
        <v>301</v>
      </c>
      <c r="E58" s="237"/>
      <c r="F58" s="211"/>
      <c r="G58" s="212"/>
      <c r="H58" s="256"/>
      <c r="I58" s="257">
        <f>SUM(I53:I55)</f>
        <v>101825484.35777122</v>
      </c>
      <c r="L58" s="26"/>
    </row>
    <row r="59" spans="3:13" ht="16.2" thickBot="1" x14ac:dyDescent="0.35">
      <c r="C59" s="238"/>
      <c r="D59" s="239"/>
      <c r="E59" s="239"/>
      <c r="F59" s="240"/>
      <c r="G59" s="241"/>
      <c r="H59" s="258"/>
      <c r="I59" s="259"/>
    </row>
    <row r="60" spans="3:13" ht="16.2" hidden="1" thickBot="1" x14ac:dyDescent="0.35">
      <c r="C60" s="251"/>
      <c r="D60" s="249"/>
      <c r="E60" s="194"/>
      <c r="F60" s="190"/>
      <c r="G60" s="191"/>
      <c r="H60" s="252"/>
      <c r="I60" s="253"/>
    </row>
    <row r="61" spans="3:13" ht="10.5" hidden="1" customHeight="1" x14ac:dyDescent="0.3">
      <c r="C61" s="187"/>
      <c r="D61" s="195"/>
      <c r="E61" s="244" t="s">
        <v>75</v>
      </c>
      <c r="F61" s="222"/>
      <c r="G61" s="191"/>
      <c r="H61" s="252"/>
      <c r="I61" s="253"/>
    </row>
    <row r="62" spans="3:13" ht="18.600000000000001" hidden="1" thickBot="1" x14ac:dyDescent="0.35">
      <c r="C62" s="228" t="s">
        <v>76</v>
      </c>
      <c r="D62" s="195"/>
      <c r="E62" s="226" t="s">
        <v>77</v>
      </c>
      <c r="F62" s="222" t="s">
        <v>292</v>
      </c>
      <c r="G62" s="260"/>
      <c r="H62" s="197"/>
      <c r="I62" s="261">
        <f>+G62*H62</f>
        <v>0</v>
      </c>
      <c r="M62" s="23"/>
    </row>
    <row r="63" spans="3:13" ht="18.600000000000001" hidden="1" thickBot="1" x14ac:dyDescent="0.35">
      <c r="C63" s="228" t="s">
        <v>78</v>
      </c>
      <c r="D63" s="195"/>
      <c r="E63" s="226" t="s">
        <v>79</v>
      </c>
      <c r="F63" s="222" t="s">
        <v>292</v>
      </c>
      <c r="G63" s="260"/>
      <c r="H63" s="197"/>
      <c r="I63" s="261">
        <f t="shared" ref="I63:I68" si="3">+G63*H63</f>
        <v>0</v>
      </c>
      <c r="M63" s="23"/>
    </row>
    <row r="64" spans="3:13" ht="16.2" hidden="1" thickBot="1" x14ac:dyDescent="0.35">
      <c r="C64" s="228" t="s">
        <v>80</v>
      </c>
      <c r="D64" s="195"/>
      <c r="E64" s="226" t="s">
        <v>81</v>
      </c>
      <c r="F64" s="222" t="s">
        <v>37</v>
      </c>
      <c r="G64" s="260">
        <v>0</v>
      </c>
      <c r="H64" s="197">
        <f>ROUND(+[1]D4!$U$477,2)</f>
        <v>2113783.63</v>
      </c>
      <c r="I64" s="261">
        <f t="shared" si="3"/>
        <v>0</v>
      </c>
      <c r="M64" s="23"/>
    </row>
    <row r="65" spans="3:13" ht="18.600000000000001" hidden="1" thickBot="1" x14ac:dyDescent="0.35">
      <c r="C65" s="228" t="s">
        <v>82</v>
      </c>
      <c r="D65" s="195"/>
      <c r="E65" s="226" t="s">
        <v>83</v>
      </c>
      <c r="F65" s="222" t="s">
        <v>292</v>
      </c>
      <c r="G65" s="262">
        <v>0</v>
      </c>
      <c r="H65" s="197">
        <f>+[1]D4!U618</f>
        <v>415551.18693320482</v>
      </c>
      <c r="I65" s="261">
        <f t="shared" si="3"/>
        <v>0</v>
      </c>
      <c r="M65" s="23"/>
    </row>
    <row r="66" spans="3:13" ht="18.600000000000001" hidden="1" thickBot="1" x14ac:dyDescent="0.35">
      <c r="C66" s="228" t="s">
        <v>84</v>
      </c>
      <c r="D66" s="195"/>
      <c r="E66" s="226" t="s">
        <v>85</v>
      </c>
      <c r="F66" s="222" t="s">
        <v>298</v>
      </c>
      <c r="G66" s="262">
        <v>0</v>
      </c>
      <c r="H66" s="197">
        <f>+[1]D4!U829</f>
        <v>13838.238505238141</v>
      </c>
      <c r="I66" s="261">
        <f t="shared" si="3"/>
        <v>0</v>
      </c>
      <c r="M66" s="23"/>
    </row>
    <row r="67" spans="3:13" ht="16.2" hidden="1" thickBot="1" x14ac:dyDescent="0.35">
      <c r="C67" s="228" t="s">
        <v>86</v>
      </c>
      <c r="D67" s="195"/>
      <c r="E67" s="226" t="s">
        <v>87</v>
      </c>
      <c r="F67" s="222" t="s">
        <v>88</v>
      </c>
      <c r="G67" s="262">
        <v>0</v>
      </c>
      <c r="H67" s="197">
        <f>+[1]D4!U972</f>
        <v>18033.71774661987</v>
      </c>
      <c r="I67" s="261">
        <f t="shared" si="3"/>
        <v>0</v>
      </c>
      <c r="M67" s="23"/>
    </row>
    <row r="68" spans="3:13" ht="16.2" hidden="1" thickBot="1" x14ac:dyDescent="0.35">
      <c r="C68" s="228" t="s">
        <v>89</v>
      </c>
      <c r="D68" s="195"/>
      <c r="E68" s="226" t="s">
        <v>90</v>
      </c>
      <c r="F68" s="222" t="s">
        <v>88</v>
      </c>
      <c r="G68" s="260">
        <v>0</v>
      </c>
      <c r="H68" s="197">
        <f>ROUND(+[1]D4!$U$1113,2)</f>
        <v>17009.97</v>
      </c>
      <c r="I68" s="261">
        <f t="shared" si="3"/>
        <v>0</v>
      </c>
      <c r="M68" s="23"/>
    </row>
    <row r="69" spans="3:13" ht="16.2" hidden="1" thickBot="1" x14ac:dyDescent="0.35">
      <c r="C69" s="187"/>
      <c r="D69" s="195"/>
      <c r="E69" s="244"/>
      <c r="F69" s="222"/>
      <c r="G69" s="263"/>
      <c r="H69" s="197"/>
      <c r="I69" s="264"/>
    </row>
    <row r="70" spans="3:13" ht="16.2" hidden="1" thickBot="1" x14ac:dyDescent="0.35">
      <c r="C70" s="202"/>
      <c r="D70" s="203"/>
      <c r="E70" s="204"/>
      <c r="F70" s="203"/>
      <c r="G70" s="205"/>
      <c r="H70" s="265"/>
      <c r="I70" s="255"/>
    </row>
    <row r="71" spans="3:13" ht="16.2" hidden="1" thickBot="1" x14ac:dyDescent="0.35">
      <c r="C71" s="266"/>
      <c r="D71" s="267" t="s">
        <v>301</v>
      </c>
      <c r="E71" s="268"/>
      <c r="F71" s="269"/>
      <c r="G71" s="270"/>
      <c r="H71" s="256"/>
      <c r="I71" s="257"/>
    </row>
    <row r="72" spans="3:13" ht="16.2" hidden="1" thickBot="1" x14ac:dyDescent="0.35">
      <c r="C72" s="238"/>
      <c r="D72" s="239"/>
      <c r="E72" s="239"/>
      <c r="F72" s="240"/>
      <c r="G72" s="241"/>
      <c r="H72" s="271"/>
      <c r="I72" s="259"/>
    </row>
    <row r="73" spans="3:13" ht="15.6" x14ac:dyDescent="0.3">
      <c r="C73" s="272"/>
      <c r="D73" s="273"/>
      <c r="E73" s="274"/>
      <c r="F73" s="275"/>
      <c r="G73" s="276"/>
      <c r="H73" s="277"/>
      <c r="I73" s="278"/>
    </row>
    <row r="74" spans="3:13" ht="15.6" x14ac:dyDescent="0.3">
      <c r="C74" s="279"/>
      <c r="D74" s="280"/>
      <c r="E74" s="281" t="s">
        <v>91</v>
      </c>
      <c r="F74" s="282"/>
      <c r="G74" s="263"/>
      <c r="H74" s="197"/>
      <c r="I74" s="264"/>
    </row>
    <row r="75" spans="3:13" ht="13.5" customHeight="1" x14ac:dyDescent="0.3">
      <c r="C75" s="283" t="s">
        <v>92</v>
      </c>
      <c r="D75" s="284"/>
      <c r="E75" s="285" t="s">
        <v>93</v>
      </c>
      <c r="F75" s="286" t="s">
        <v>302</v>
      </c>
      <c r="G75" s="262">
        <v>881.71199999999999</v>
      </c>
      <c r="H75" s="197">
        <f>+[1]D5!$U$54</f>
        <v>644799.11656413437</v>
      </c>
      <c r="I75" s="287">
        <f>+G75*H75</f>
        <v>568527118.66399598</v>
      </c>
      <c r="M75" s="23"/>
    </row>
    <row r="76" spans="3:13" ht="18" hidden="1" x14ac:dyDescent="0.3">
      <c r="C76" s="283" t="s">
        <v>94</v>
      </c>
      <c r="D76" s="284"/>
      <c r="E76" s="285" t="s">
        <v>79</v>
      </c>
      <c r="F76" s="286" t="s">
        <v>302</v>
      </c>
      <c r="G76" s="262"/>
      <c r="H76" s="197"/>
      <c r="I76" s="261">
        <f>+G76*H76</f>
        <v>0</v>
      </c>
      <c r="M76" s="23"/>
    </row>
    <row r="77" spans="3:13" ht="18" x14ac:dyDescent="0.3">
      <c r="C77" s="187" t="s">
        <v>95</v>
      </c>
      <c r="D77" s="288"/>
      <c r="E77" s="194" t="s">
        <v>79</v>
      </c>
      <c r="F77" s="222" t="s">
        <v>292</v>
      </c>
      <c r="G77" s="262">
        <v>1244.341243333334</v>
      </c>
      <c r="H77" s="197">
        <f>+[1]D5!U257</f>
        <v>620960.54792683292</v>
      </c>
      <c r="I77" s="264">
        <f>+G77*H77</f>
        <v>772686820.26822364</v>
      </c>
      <c r="M77" s="23"/>
    </row>
    <row r="78" spans="3:13" ht="15.6" hidden="1" x14ac:dyDescent="0.3">
      <c r="C78" s="283" t="s">
        <v>96</v>
      </c>
      <c r="D78" s="284"/>
      <c r="E78" s="226" t="s">
        <v>81</v>
      </c>
      <c r="F78" s="286" t="s">
        <v>37</v>
      </c>
      <c r="G78" s="262"/>
      <c r="H78" s="197">
        <f>+[1]D5!$U$933</f>
        <v>2207397.8136946778</v>
      </c>
      <c r="I78" s="261">
        <f>+G78*H78</f>
        <v>0</v>
      </c>
      <c r="M78" s="23"/>
    </row>
    <row r="79" spans="3:13" ht="18" hidden="1" x14ac:dyDescent="0.3">
      <c r="C79" s="283" t="s">
        <v>97</v>
      </c>
      <c r="D79" s="284"/>
      <c r="E79" s="226" t="s">
        <v>98</v>
      </c>
      <c r="F79" s="286" t="s">
        <v>302</v>
      </c>
      <c r="G79" s="262"/>
      <c r="H79" s="197">
        <f>+[1]D5!$U$673</f>
        <v>351327.16340505064</v>
      </c>
      <c r="I79" s="261">
        <f>+G79*H79</f>
        <v>0</v>
      </c>
      <c r="M79" s="23"/>
    </row>
    <row r="80" spans="3:13" ht="18" hidden="1" x14ac:dyDescent="0.3">
      <c r="C80" s="187" t="s">
        <v>99</v>
      </c>
      <c r="D80" s="195"/>
      <c r="E80" s="285" t="s">
        <v>100</v>
      </c>
      <c r="F80" s="222" t="s">
        <v>292</v>
      </c>
      <c r="G80" s="262"/>
      <c r="H80" s="197"/>
      <c r="I80" s="261"/>
    </row>
    <row r="81" spans="3:14" ht="18" hidden="1" x14ac:dyDescent="0.3">
      <c r="C81" s="187" t="s">
        <v>101</v>
      </c>
      <c r="D81" s="195"/>
      <c r="E81" s="194" t="s">
        <v>102</v>
      </c>
      <c r="F81" s="222" t="s">
        <v>292</v>
      </c>
      <c r="G81" s="262"/>
      <c r="H81" s="197"/>
      <c r="I81" s="261"/>
    </row>
    <row r="82" spans="3:14" ht="18" x14ac:dyDescent="0.3">
      <c r="C82" s="248"/>
      <c r="D82" s="289"/>
      <c r="E82" s="194" t="s">
        <v>103</v>
      </c>
      <c r="F82" s="286" t="s">
        <v>302</v>
      </c>
      <c r="G82" s="290">
        <v>651.43200000000002</v>
      </c>
      <c r="H82" s="291">
        <f>+_MMM07</f>
        <v>278000</v>
      </c>
      <c r="I82" s="261">
        <f>+G82*H82</f>
        <v>181098096</v>
      </c>
    </row>
    <row r="83" spans="3:14" ht="16.2" thickBot="1" x14ac:dyDescent="0.35">
      <c r="C83" s="292"/>
      <c r="D83" s="200"/>
      <c r="E83" s="293"/>
      <c r="F83" s="294"/>
      <c r="G83" s="295"/>
      <c r="H83" s="296"/>
      <c r="I83" s="297"/>
    </row>
    <row r="84" spans="3:14" ht="15.6" x14ac:dyDescent="0.3">
      <c r="C84" s="202"/>
      <c r="D84" s="203"/>
      <c r="E84" s="204"/>
      <c r="F84" s="203"/>
      <c r="G84" s="205"/>
      <c r="H84" s="265"/>
      <c r="I84" s="255"/>
    </row>
    <row r="85" spans="3:14" ht="15.6" x14ac:dyDescent="0.3">
      <c r="C85" s="208"/>
      <c r="D85" s="236" t="s">
        <v>303</v>
      </c>
      <c r="E85" s="237"/>
      <c r="F85" s="211"/>
      <c r="G85" s="212"/>
      <c r="H85" s="256"/>
      <c r="I85" s="257">
        <f>SUM(I75:I82)</f>
        <v>1522312034.9322195</v>
      </c>
      <c r="L85" s="29"/>
      <c r="M85" s="29"/>
      <c r="N85" s="29"/>
    </row>
    <row r="86" spans="3:14" ht="16.2" thickBot="1" x14ac:dyDescent="0.35">
      <c r="C86" s="238"/>
      <c r="D86" s="239"/>
      <c r="E86" s="239"/>
      <c r="F86" s="240"/>
      <c r="G86" s="241"/>
      <c r="H86" s="271"/>
      <c r="I86" s="259"/>
      <c r="L86" s="29"/>
      <c r="M86" s="29"/>
      <c r="N86" s="29"/>
    </row>
    <row r="87" spans="3:14" ht="15.6" x14ac:dyDescent="0.3">
      <c r="C87" s="272"/>
      <c r="D87" s="298"/>
      <c r="E87" s="182"/>
      <c r="F87" s="299"/>
      <c r="G87" s="300"/>
      <c r="H87" s="277"/>
      <c r="I87" s="278"/>
    </row>
    <row r="88" spans="3:14" ht="15.6" x14ac:dyDescent="0.3">
      <c r="C88" s="187"/>
      <c r="D88" s="195"/>
      <c r="E88" s="189" t="s">
        <v>104</v>
      </c>
      <c r="F88" s="222"/>
      <c r="G88" s="196"/>
      <c r="H88" s="301"/>
      <c r="I88" s="302"/>
    </row>
    <row r="89" spans="3:14" ht="19.8" customHeight="1" x14ac:dyDescent="0.3">
      <c r="C89" s="228" t="s">
        <v>105</v>
      </c>
      <c r="D89" s="195"/>
      <c r="E89" s="226" t="s">
        <v>106</v>
      </c>
      <c r="F89" s="222" t="s">
        <v>88</v>
      </c>
      <c r="G89" s="262">
        <v>5031.0600000000004</v>
      </c>
      <c r="H89" s="197">
        <f>+[1]D6!U55</f>
        <v>20807.597918048436</v>
      </c>
      <c r="I89" s="264">
        <f>+G89*H89</f>
        <v>104684273.58157676</v>
      </c>
      <c r="L89" s="29">
        <v>1630000</v>
      </c>
      <c r="M89" s="23"/>
    </row>
    <row r="90" spans="3:14" ht="20.399999999999999" customHeight="1" x14ac:dyDescent="0.3">
      <c r="C90" s="187" t="s">
        <v>107</v>
      </c>
      <c r="D90" s="195"/>
      <c r="E90" s="194" t="s">
        <v>108</v>
      </c>
      <c r="F90" s="222" t="s">
        <v>88</v>
      </c>
      <c r="G90" s="262">
        <v>3766.52</v>
      </c>
      <c r="H90" s="197">
        <f>ROUND(+[1]D6!$U$195,2)</f>
        <v>21544.21</v>
      </c>
      <c r="I90" s="264">
        <f>+G90*H90</f>
        <v>81146697.849199995</v>
      </c>
      <c r="K90" s="31"/>
      <c r="L90" s="29">
        <f>+L89*11%</f>
        <v>179300</v>
      </c>
      <c r="M90" s="23"/>
    </row>
    <row r="91" spans="3:14" ht="18" hidden="1" x14ac:dyDescent="0.3">
      <c r="C91" s="187" t="s">
        <v>109</v>
      </c>
      <c r="D91" s="195"/>
      <c r="E91" s="226" t="s">
        <v>85</v>
      </c>
      <c r="F91" s="222" t="s">
        <v>298</v>
      </c>
      <c r="G91" s="262"/>
      <c r="H91" s="197">
        <f>ROUND(+[1]D6!$U$336,2)</f>
        <v>9815.86</v>
      </c>
      <c r="I91" s="303">
        <f t="shared" ref="I91:I121" si="4">+G91*H91</f>
        <v>0</v>
      </c>
      <c r="L91" s="29"/>
      <c r="M91" s="23"/>
    </row>
    <row r="92" spans="3:14" ht="18" hidden="1" x14ac:dyDescent="0.3">
      <c r="C92" s="187" t="s">
        <v>110</v>
      </c>
      <c r="D92" s="195"/>
      <c r="E92" s="226" t="s">
        <v>111</v>
      </c>
      <c r="F92" s="222" t="s">
        <v>298</v>
      </c>
      <c r="G92" s="262"/>
      <c r="H92" s="197">
        <f>ROUND(+[1]D6!$U$548,2)</f>
        <v>15664.91</v>
      </c>
      <c r="I92" s="303">
        <f t="shared" si="4"/>
        <v>0</v>
      </c>
      <c r="L92" s="29"/>
      <c r="M92" s="23"/>
    </row>
    <row r="93" spans="3:14" ht="15.6" hidden="1" x14ac:dyDescent="0.3">
      <c r="C93" s="187" t="s">
        <v>112</v>
      </c>
      <c r="D93" s="195"/>
      <c r="E93" s="246" t="s">
        <v>87</v>
      </c>
      <c r="F93" s="222" t="s">
        <v>88</v>
      </c>
      <c r="G93" s="262"/>
      <c r="H93" s="197">
        <f>ROUND(+[1]D6!$U$689,2)</f>
        <v>16920.16</v>
      </c>
      <c r="I93" s="303">
        <f t="shared" si="4"/>
        <v>0</v>
      </c>
      <c r="L93" s="29"/>
      <c r="M93" s="23"/>
    </row>
    <row r="94" spans="3:14" ht="18" hidden="1" x14ac:dyDescent="0.3">
      <c r="C94" s="245" t="s">
        <v>113</v>
      </c>
      <c r="D94" s="195"/>
      <c r="E94" s="226" t="s">
        <v>114</v>
      </c>
      <c r="F94" s="222" t="s">
        <v>298</v>
      </c>
      <c r="G94" s="262"/>
      <c r="H94" s="197">
        <f>ROUND([1]D6!$U$834,2)</f>
        <v>98680.11</v>
      </c>
      <c r="I94" s="303">
        <f t="shared" si="4"/>
        <v>0</v>
      </c>
      <c r="L94" s="29"/>
      <c r="M94" s="23"/>
    </row>
    <row r="95" spans="3:14" ht="18" hidden="1" x14ac:dyDescent="0.3">
      <c r="C95" s="245" t="s">
        <v>115</v>
      </c>
      <c r="D95" s="195"/>
      <c r="E95" s="226" t="s">
        <v>116</v>
      </c>
      <c r="F95" s="222" t="s">
        <v>298</v>
      </c>
      <c r="G95" s="262"/>
      <c r="H95" s="197">
        <f>+[1]D6!U1046</f>
        <v>123888.72830085727</v>
      </c>
      <c r="I95" s="303">
        <f t="shared" si="4"/>
        <v>0</v>
      </c>
      <c r="L95" s="29"/>
      <c r="M95" s="23"/>
    </row>
    <row r="96" spans="3:14" ht="18" hidden="1" x14ac:dyDescent="0.3">
      <c r="C96" s="248" t="s">
        <v>117</v>
      </c>
      <c r="D96" s="195"/>
      <c r="E96" s="194" t="s">
        <v>118</v>
      </c>
      <c r="F96" s="222" t="s">
        <v>298</v>
      </c>
      <c r="G96" s="262"/>
      <c r="H96" s="197">
        <f>ROUND(+[1]D6!$U$1258,2)</f>
        <v>162243.43</v>
      </c>
      <c r="I96" s="303">
        <f t="shared" si="4"/>
        <v>0</v>
      </c>
      <c r="L96" s="29"/>
      <c r="M96" s="23"/>
    </row>
    <row r="97" spans="3:13" ht="15.6" hidden="1" x14ac:dyDescent="0.3">
      <c r="C97" s="248" t="s">
        <v>119</v>
      </c>
      <c r="D97" s="195"/>
      <c r="E97" s="194" t="s">
        <v>120</v>
      </c>
      <c r="F97" s="222" t="s">
        <v>37</v>
      </c>
      <c r="G97" s="262"/>
      <c r="H97" s="197">
        <f>ROUND([1]D6!U1471,2)</f>
        <v>2419353.23</v>
      </c>
      <c r="I97" s="303">
        <f t="shared" si="4"/>
        <v>0</v>
      </c>
      <c r="L97" s="29"/>
      <c r="M97" s="23"/>
    </row>
    <row r="98" spans="3:13" ht="18" hidden="1" x14ac:dyDescent="0.3">
      <c r="C98" s="248" t="s">
        <v>121</v>
      </c>
      <c r="D98" s="195"/>
      <c r="E98" s="226" t="s">
        <v>122</v>
      </c>
      <c r="F98" s="222" t="s">
        <v>292</v>
      </c>
      <c r="G98" s="262"/>
      <c r="H98" s="197">
        <f>ROUND([1]D6!U1685,2)</f>
        <v>4563545.0199999996</v>
      </c>
      <c r="I98" s="303">
        <f t="shared" si="4"/>
        <v>0</v>
      </c>
      <c r="L98" s="29"/>
      <c r="M98" s="23"/>
    </row>
    <row r="99" spans="3:13" ht="15.6" hidden="1" x14ac:dyDescent="0.3">
      <c r="C99" s="248" t="s">
        <v>123</v>
      </c>
      <c r="D99" s="195"/>
      <c r="E99" s="226" t="s">
        <v>124</v>
      </c>
      <c r="F99" s="222" t="s">
        <v>37</v>
      </c>
      <c r="G99" s="262"/>
      <c r="H99" s="197">
        <f>ROUND([1]D6!U1899,2)</f>
        <v>2032067.95</v>
      </c>
      <c r="I99" s="303">
        <f t="shared" si="4"/>
        <v>0</v>
      </c>
      <c r="L99" s="29"/>
      <c r="M99" s="23"/>
    </row>
    <row r="100" spans="3:13" ht="16.8" customHeight="1" x14ac:dyDescent="0.3">
      <c r="C100" s="248" t="s">
        <v>125</v>
      </c>
      <c r="D100" s="195"/>
      <c r="E100" s="194" t="s">
        <v>126</v>
      </c>
      <c r="F100" s="222" t="s">
        <v>37</v>
      </c>
      <c r="G100" s="262">
        <v>866.29959999999994</v>
      </c>
      <c r="H100" s="197">
        <f>+[1]D6!U2540</f>
        <v>1667698.7105860058</v>
      </c>
      <c r="I100" s="264">
        <f t="shared" si="4"/>
        <v>1444726725.9011724</v>
      </c>
      <c r="L100" s="29">
        <f>+L89-L90</f>
        <v>1450700</v>
      </c>
      <c r="M100" s="23"/>
    </row>
    <row r="101" spans="3:13" ht="18" hidden="1" x14ac:dyDescent="0.3">
      <c r="C101" s="248" t="s">
        <v>127</v>
      </c>
      <c r="D101" s="195"/>
      <c r="E101" s="194" t="s">
        <v>128</v>
      </c>
      <c r="F101" s="222" t="s">
        <v>298</v>
      </c>
      <c r="G101" s="262"/>
      <c r="H101" s="197">
        <f>ROUND([1]D6!U2329,2)</f>
        <v>187395.29</v>
      </c>
      <c r="I101" s="264">
        <f t="shared" si="4"/>
        <v>0</v>
      </c>
      <c r="L101" s="29"/>
      <c r="M101" s="23"/>
    </row>
    <row r="102" spans="3:13" ht="15.6" hidden="1" x14ac:dyDescent="0.3">
      <c r="C102" s="248" t="s">
        <v>129</v>
      </c>
      <c r="D102" s="195"/>
      <c r="E102" s="194" t="s">
        <v>130</v>
      </c>
      <c r="F102" s="222" t="s">
        <v>37</v>
      </c>
      <c r="G102" s="262"/>
      <c r="H102" s="197">
        <f>ROUND([1]D6!U2540,2)</f>
        <v>1667698.71</v>
      </c>
      <c r="I102" s="264">
        <f t="shared" si="4"/>
        <v>0</v>
      </c>
      <c r="L102" s="29"/>
      <c r="M102" s="23"/>
    </row>
    <row r="103" spans="3:13" ht="15.6" hidden="1" x14ac:dyDescent="0.3">
      <c r="C103" s="248" t="s">
        <v>131</v>
      </c>
      <c r="D103" s="195"/>
      <c r="E103" s="194" t="s">
        <v>132</v>
      </c>
      <c r="F103" s="222" t="s">
        <v>37</v>
      </c>
      <c r="G103" s="262"/>
      <c r="H103" s="197">
        <f>ROUND([1]D6!U2756,2)</f>
        <v>2013748.47</v>
      </c>
      <c r="I103" s="264">
        <f t="shared" si="4"/>
        <v>0</v>
      </c>
      <c r="L103" s="29"/>
      <c r="M103" s="23"/>
    </row>
    <row r="104" spans="3:13" ht="19.2" customHeight="1" x14ac:dyDescent="0.3">
      <c r="C104" s="248" t="s">
        <v>133</v>
      </c>
      <c r="D104" s="195"/>
      <c r="E104" s="194" t="s">
        <v>134</v>
      </c>
      <c r="F104" s="222" t="s">
        <v>37</v>
      </c>
      <c r="G104" s="304">
        <v>578.57189999999991</v>
      </c>
      <c r="H104" s="197">
        <f>+[1]D6!U3605</f>
        <v>1617848.852262855</v>
      </c>
      <c r="I104" s="264">
        <f t="shared" si="4"/>
        <v>936041884.36653924</v>
      </c>
      <c r="L104" s="29">
        <f>+L100*15%</f>
        <v>217605</v>
      </c>
      <c r="M104" s="23"/>
    </row>
    <row r="105" spans="3:13" ht="18" hidden="1" x14ac:dyDescent="0.3">
      <c r="C105" s="187" t="s">
        <v>135</v>
      </c>
      <c r="D105" s="195"/>
      <c r="E105" s="194" t="s">
        <v>136</v>
      </c>
      <c r="F105" s="222" t="s">
        <v>292</v>
      </c>
      <c r="G105" s="262"/>
      <c r="H105" s="197">
        <f>ROUND([1]D6!U3181,2)</f>
        <v>4359391.59</v>
      </c>
      <c r="I105" s="303">
        <f t="shared" si="4"/>
        <v>0</v>
      </c>
      <c r="M105" s="23"/>
    </row>
    <row r="106" spans="3:13" ht="15.6" hidden="1" x14ac:dyDescent="0.3">
      <c r="C106" s="187" t="s">
        <v>137</v>
      </c>
      <c r="D106" s="195"/>
      <c r="E106" s="194" t="s">
        <v>138</v>
      </c>
      <c r="F106" s="222" t="s">
        <v>37</v>
      </c>
      <c r="G106" s="262"/>
      <c r="H106" s="197">
        <f>ROUND([1]D6!U3390,2)</f>
        <v>1948051.42</v>
      </c>
      <c r="I106" s="303">
        <f t="shared" si="4"/>
        <v>0</v>
      </c>
      <c r="M106" s="23"/>
    </row>
    <row r="107" spans="3:13" ht="15.6" hidden="1" x14ac:dyDescent="0.3">
      <c r="C107" s="228" t="s">
        <v>139</v>
      </c>
      <c r="D107" s="195"/>
      <c r="E107" s="194" t="s">
        <v>140</v>
      </c>
      <c r="F107" s="222" t="s">
        <v>37</v>
      </c>
      <c r="G107" s="262"/>
      <c r="H107" s="197">
        <f>ROUND([1]D6!U3605,2)</f>
        <v>1617848.85</v>
      </c>
      <c r="I107" s="303">
        <f t="shared" si="4"/>
        <v>0</v>
      </c>
      <c r="M107" s="23"/>
    </row>
    <row r="108" spans="3:13" ht="18" hidden="1" x14ac:dyDescent="0.3">
      <c r="C108" s="228" t="s">
        <v>141</v>
      </c>
      <c r="D108" s="195"/>
      <c r="E108" s="194" t="s">
        <v>142</v>
      </c>
      <c r="F108" s="222" t="s">
        <v>292</v>
      </c>
      <c r="G108" s="262"/>
      <c r="H108" s="197">
        <f>ROUND([1]D6!U3814,2)</f>
        <v>4001790.85</v>
      </c>
      <c r="I108" s="303">
        <f t="shared" si="4"/>
        <v>0</v>
      </c>
      <c r="M108" s="23"/>
    </row>
    <row r="109" spans="3:13" ht="18" hidden="1" x14ac:dyDescent="0.3">
      <c r="C109" s="228" t="s">
        <v>143</v>
      </c>
      <c r="D109" s="195"/>
      <c r="E109" s="194" t="s">
        <v>144</v>
      </c>
      <c r="F109" s="222" t="s">
        <v>292</v>
      </c>
      <c r="G109" s="262"/>
      <c r="H109" s="197">
        <f>ROUND([1]D6!U4032,2)</f>
        <v>3803334.16</v>
      </c>
      <c r="I109" s="303">
        <f t="shared" si="4"/>
        <v>0</v>
      </c>
      <c r="M109" s="23"/>
    </row>
    <row r="110" spans="3:13" ht="15.6" hidden="1" x14ac:dyDescent="0.3">
      <c r="C110" s="228" t="s">
        <v>145</v>
      </c>
      <c r="D110" s="195"/>
      <c r="E110" s="194" t="s">
        <v>146</v>
      </c>
      <c r="F110" s="222" t="s">
        <v>37</v>
      </c>
      <c r="G110" s="262"/>
      <c r="H110" s="197">
        <f>ROUND([1]D6!U4241,2)</f>
        <v>1694265.7</v>
      </c>
      <c r="I110" s="303">
        <f t="shared" si="4"/>
        <v>0</v>
      </c>
      <c r="M110" s="23"/>
    </row>
    <row r="111" spans="3:13" ht="10.5" hidden="1" customHeight="1" x14ac:dyDescent="0.3">
      <c r="C111" s="228" t="s">
        <v>147</v>
      </c>
      <c r="D111" s="195"/>
      <c r="E111" s="194" t="s">
        <v>148</v>
      </c>
      <c r="F111" s="222" t="s">
        <v>37</v>
      </c>
      <c r="G111" s="262"/>
      <c r="H111" s="197">
        <f>ROUND([1]D6!U4456,2)</f>
        <v>1645405.07</v>
      </c>
      <c r="I111" s="303">
        <f t="shared" si="4"/>
        <v>0</v>
      </c>
      <c r="M111" s="23"/>
    </row>
    <row r="112" spans="3:13" ht="18" hidden="1" x14ac:dyDescent="0.3">
      <c r="C112" s="228" t="s">
        <v>149</v>
      </c>
      <c r="D112" s="195"/>
      <c r="E112" s="194" t="s">
        <v>150</v>
      </c>
      <c r="F112" s="222" t="s">
        <v>298</v>
      </c>
      <c r="G112" s="262"/>
      <c r="H112" s="197">
        <f>ROUND(+'[1]D6 ASBT'!$U$55,2)</f>
        <v>23008.76</v>
      </c>
      <c r="I112" s="303">
        <f t="shared" si="4"/>
        <v>0</v>
      </c>
      <c r="M112" s="23"/>
    </row>
    <row r="113" spans="3:13" ht="18" hidden="1" x14ac:dyDescent="0.3">
      <c r="C113" s="187" t="s">
        <v>151</v>
      </c>
      <c r="D113" s="195"/>
      <c r="E113" s="194" t="s">
        <v>152</v>
      </c>
      <c r="F113" s="222" t="s">
        <v>298</v>
      </c>
      <c r="G113" s="262"/>
      <c r="H113" s="197">
        <f>+'[1]D6 ASBT'!U267</f>
        <v>10372.46995070475</v>
      </c>
      <c r="I113" s="303">
        <f t="shared" si="4"/>
        <v>0</v>
      </c>
      <c r="M113" s="23"/>
    </row>
    <row r="114" spans="3:13" ht="18" hidden="1" x14ac:dyDescent="0.3">
      <c r="C114" s="187" t="s">
        <v>153</v>
      </c>
      <c r="D114" s="195"/>
      <c r="E114" s="194" t="s">
        <v>154</v>
      </c>
      <c r="F114" s="222" t="s">
        <v>298</v>
      </c>
      <c r="G114" s="262"/>
      <c r="H114" s="197">
        <f>+'[1]D6 ASBT'!U516</f>
        <v>14616.589617848953</v>
      </c>
      <c r="I114" s="303">
        <f t="shared" si="4"/>
        <v>0</v>
      </c>
      <c r="M114" s="23"/>
    </row>
    <row r="115" spans="3:13" ht="15.6" hidden="1" x14ac:dyDescent="0.3">
      <c r="C115" s="187" t="s">
        <v>155</v>
      </c>
      <c r="D115" s="195"/>
      <c r="E115" s="194" t="s">
        <v>156</v>
      </c>
      <c r="F115" s="222" t="s">
        <v>37</v>
      </c>
      <c r="G115" s="262"/>
      <c r="H115" s="197">
        <f>+'[1]D6 ASBT'!U728</f>
        <v>1915468.75</v>
      </c>
      <c r="I115" s="303">
        <f t="shared" si="4"/>
        <v>0</v>
      </c>
      <c r="M115" s="23"/>
    </row>
    <row r="116" spans="3:13" ht="15.6" hidden="1" x14ac:dyDescent="0.3">
      <c r="C116" s="187" t="s">
        <v>157</v>
      </c>
      <c r="D116" s="195"/>
      <c r="E116" s="194" t="s">
        <v>158</v>
      </c>
      <c r="F116" s="222" t="s">
        <v>37</v>
      </c>
      <c r="G116" s="262"/>
      <c r="H116" s="197">
        <f>+'[1]D6 ASBT'!U798</f>
        <v>13996942.105438653</v>
      </c>
      <c r="I116" s="303">
        <f t="shared" si="4"/>
        <v>0</v>
      </c>
      <c r="M116" s="23"/>
    </row>
    <row r="117" spans="3:13" ht="15.6" hidden="1" x14ac:dyDescent="0.3">
      <c r="C117" s="187" t="s">
        <v>159</v>
      </c>
      <c r="D117" s="195"/>
      <c r="E117" s="194" t="s">
        <v>160</v>
      </c>
      <c r="F117" s="222" t="s">
        <v>88</v>
      </c>
      <c r="G117" s="196"/>
      <c r="H117" s="197">
        <f>'[1]4-Basic Price'!H129</f>
        <v>50000</v>
      </c>
      <c r="I117" s="303">
        <f t="shared" si="4"/>
        <v>0</v>
      </c>
      <c r="M117" s="23"/>
    </row>
    <row r="118" spans="3:13" ht="18" hidden="1" x14ac:dyDescent="0.3">
      <c r="C118" s="228">
        <v>6.5</v>
      </c>
      <c r="D118" s="195"/>
      <c r="E118" s="194" t="s">
        <v>161</v>
      </c>
      <c r="F118" s="222" t="s">
        <v>292</v>
      </c>
      <c r="G118" s="262"/>
      <c r="H118" s="197">
        <f>+[1]D6!$U$4665</f>
        <v>1872033.1026240475</v>
      </c>
      <c r="I118" s="303">
        <f t="shared" si="4"/>
        <v>0</v>
      </c>
      <c r="M118" s="23"/>
    </row>
    <row r="119" spans="3:13" ht="18" hidden="1" x14ac:dyDescent="0.3">
      <c r="C119" s="305" t="s">
        <v>162</v>
      </c>
      <c r="D119" s="195"/>
      <c r="E119" s="226" t="s">
        <v>163</v>
      </c>
      <c r="F119" s="222" t="s">
        <v>292</v>
      </c>
      <c r="G119" s="262"/>
      <c r="H119" s="197">
        <f>+[1]D6!$U$4807</f>
        <v>2617477.5932285483</v>
      </c>
      <c r="I119" s="303">
        <f t="shared" si="4"/>
        <v>0</v>
      </c>
      <c r="M119" s="23"/>
    </row>
    <row r="120" spans="3:13" ht="18" hidden="1" x14ac:dyDescent="0.3">
      <c r="C120" s="305" t="s">
        <v>164</v>
      </c>
      <c r="D120" s="195"/>
      <c r="E120" s="246" t="s">
        <v>165</v>
      </c>
      <c r="F120" s="222" t="s">
        <v>292</v>
      </c>
      <c r="G120" s="262"/>
      <c r="H120" s="197">
        <f>+[1]D6!$U$5019</f>
        <v>2784050.4844845338</v>
      </c>
      <c r="I120" s="303">
        <f t="shared" si="4"/>
        <v>0</v>
      </c>
      <c r="M120" s="23"/>
    </row>
    <row r="121" spans="3:13" ht="24" customHeight="1" x14ac:dyDescent="0.3">
      <c r="C121" s="305" t="s">
        <v>166</v>
      </c>
      <c r="D121" s="195"/>
      <c r="E121" s="246" t="s">
        <v>167</v>
      </c>
      <c r="F121" s="222" t="s">
        <v>168</v>
      </c>
      <c r="G121" s="306">
        <v>230.59775159999998</v>
      </c>
      <c r="H121" s="307">
        <f>+'[1]4-Basic Price'!H167</f>
        <v>65000</v>
      </c>
      <c r="I121" s="264">
        <f t="shared" si="4"/>
        <v>14988853.853999998</v>
      </c>
      <c r="K121" s="31"/>
      <c r="L121" s="32">
        <f>+L104+L100</f>
        <v>1668305</v>
      </c>
      <c r="M121" s="23"/>
    </row>
    <row r="122" spans="3:13" ht="16.2" thickBot="1" x14ac:dyDescent="0.35">
      <c r="C122" s="308"/>
      <c r="D122" s="293"/>
      <c r="E122" s="309"/>
      <c r="F122" s="294"/>
      <c r="G122" s="310"/>
      <c r="H122" s="311"/>
      <c r="I122" s="312"/>
    </row>
    <row r="123" spans="3:13" ht="15.6" x14ac:dyDescent="0.3">
      <c r="C123" s="202"/>
      <c r="D123" s="203"/>
      <c r="E123" s="204"/>
      <c r="F123" s="203"/>
      <c r="G123" s="205"/>
      <c r="H123" s="265"/>
      <c r="I123" s="255"/>
      <c r="L123" s="29">
        <v>1580000</v>
      </c>
    </row>
    <row r="124" spans="3:13" ht="15.6" x14ac:dyDescent="0.3">
      <c r="C124" s="208"/>
      <c r="D124" s="236" t="s">
        <v>304</v>
      </c>
      <c r="E124" s="237"/>
      <c r="F124" s="211"/>
      <c r="G124" s="212"/>
      <c r="H124" s="256"/>
      <c r="I124" s="257">
        <f>SUM(I89:I121)</f>
        <v>2581588435.5524883</v>
      </c>
      <c r="L124" s="29">
        <f>+L123*11%</f>
        <v>173800</v>
      </c>
    </row>
    <row r="125" spans="3:13" ht="12.75" customHeight="1" thickBot="1" x14ac:dyDescent="0.35">
      <c r="C125" s="238"/>
      <c r="D125" s="239"/>
      <c r="E125" s="239"/>
      <c r="F125" s="240"/>
      <c r="G125" s="241"/>
      <c r="H125" s="271"/>
      <c r="I125" s="259"/>
      <c r="L125" s="29">
        <f>+L123-L124</f>
        <v>1406200</v>
      </c>
    </row>
    <row r="126" spans="3:13" ht="3" hidden="1" customHeight="1" x14ac:dyDescent="0.3">
      <c r="C126" s="272"/>
      <c r="D126" s="313"/>
      <c r="E126" s="182"/>
      <c r="F126" s="275"/>
      <c r="G126" s="314"/>
      <c r="H126" s="315"/>
      <c r="I126" s="316"/>
      <c r="L126" s="29"/>
    </row>
    <row r="127" spans="3:13" ht="16.2" hidden="1" thickBot="1" x14ac:dyDescent="0.35">
      <c r="C127" s="283"/>
      <c r="D127" s="317"/>
      <c r="E127" s="281"/>
      <c r="F127" s="282"/>
      <c r="G127" s="191"/>
      <c r="H127" s="252"/>
      <c r="I127" s="318"/>
      <c r="L127" s="29"/>
    </row>
    <row r="128" spans="3:13" ht="16.2" hidden="1" thickBot="1" x14ac:dyDescent="0.35">
      <c r="C128" s="319"/>
      <c r="D128" s="320"/>
      <c r="E128" s="321"/>
      <c r="F128" s="286"/>
      <c r="G128" s="322"/>
      <c r="H128" s="323"/>
      <c r="I128" s="230"/>
      <c r="L128" s="29"/>
      <c r="M128" s="23"/>
    </row>
    <row r="129" spans="3:15" ht="16.2" hidden="1" thickBot="1" x14ac:dyDescent="0.35">
      <c r="C129" s="319"/>
      <c r="D129" s="320"/>
      <c r="E129" s="321"/>
      <c r="F129" s="286"/>
      <c r="G129" s="322"/>
      <c r="H129" s="324"/>
      <c r="I129" s="230"/>
      <c r="L129" s="29"/>
      <c r="M129" s="23"/>
    </row>
    <row r="130" spans="3:15" ht="18" hidden="1" customHeight="1" x14ac:dyDescent="0.3">
      <c r="C130" s="283"/>
      <c r="D130" s="317"/>
      <c r="E130" s="325"/>
      <c r="F130" s="286"/>
      <c r="G130" s="322"/>
      <c r="H130" s="324"/>
      <c r="I130" s="264"/>
      <c r="L130" s="29"/>
      <c r="M130" s="23"/>
    </row>
    <row r="131" spans="3:15" ht="16.2" hidden="1" thickBot="1" x14ac:dyDescent="0.35">
      <c r="C131" s="283"/>
      <c r="D131" s="284"/>
      <c r="E131" s="321"/>
      <c r="F131" s="286"/>
      <c r="G131" s="322"/>
      <c r="H131" s="324"/>
      <c r="I131" s="264"/>
      <c r="L131" s="29"/>
      <c r="M131" s="23"/>
    </row>
    <row r="132" spans="3:15" ht="16.2" hidden="1" thickBot="1" x14ac:dyDescent="0.35">
      <c r="C132" s="319"/>
      <c r="D132" s="320"/>
      <c r="E132" s="321"/>
      <c r="F132" s="286"/>
      <c r="G132" s="322"/>
      <c r="H132" s="324"/>
      <c r="I132" s="264"/>
      <c r="L132" s="29"/>
      <c r="M132" s="23"/>
    </row>
    <row r="133" spans="3:15" ht="16.2" hidden="1" thickBot="1" x14ac:dyDescent="0.35">
      <c r="C133" s="319"/>
      <c r="D133" s="284"/>
      <c r="E133" s="321"/>
      <c r="F133" s="286"/>
      <c r="G133" s="326"/>
      <c r="H133" s="323"/>
      <c r="I133" s="264"/>
      <c r="L133" s="29"/>
      <c r="M133" s="23"/>
    </row>
    <row r="134" spans="3:15" ht="16.2" hidden="1" thickBot="1" x14ac:dyDescent="0.35">
      <c r="C134" s="319"/>
      <c r="D134" s="320"/>
      <c r="E134" s="321"/>
      <c r="F134" s="286"/>
      <c r="G134" s="262"/>
      <c r="H134" s="327"/>
      <c r="I134" s="264"/>
      <c r="L134" s="29"/>
      <c r="M134" s="23"/>
    </row>
    <row r="135" spans="3:15" ht="16.2" hidden="1" thickBot="1" x14ac:dyDescent="0.35">
      <c r="C135" s="319"/>
      <c r="D135" s="320"/>
      <c r="E135" s="321"/>
      <c r="F135" s="286"/>
      <c r="G135" s="262"/>
      <c r="H135" s="324"/>
      <c r="I135" s="264"/>
      <c r="L135" s="29"/>
      <c r="M135" s="23"/>
    </row>
    <row r="136" spans="3:15" ht="16.2" hidden="1" thickBot="1" x14ac:dyDescent="0.35">
      <c r="C136" s="319"/>
      <c r="D136" s="320"/>
      <c r="E136" s="321"/>
      <c r="F136" s="286"/>
      <c r="G136" s="262"/>
      <c r="H136" s="324"/>
      <c r="I136" s="264"/>
      <c r="L136" s="29"/>
      <c r="M136" s="23"/>
    </row>
    <row r="137" spans="3:15" ht="16.2" hidden="1" thickBot="1" x14ac:dyDescent="0.35">
      <c r="C137" s="319"/>
      <c r="D137" s="320"/>
      <c r="E137" s="321"/>
      <c r="F137" s="286"/>
      <c r="G137" s="262"/>
      <c r="H137" s="324"/>
      <c r="I137" s="264"/>
      <c r="L137" s="29"/>
      <c r="M137" s="23"/>
      <c r="N137" s="34"/>
    </row>
    <row r="138" spans="3:15" ht="16.2" hidden="1" thickBot="1" x14ac:dyDescent="0.35">
      <c r="C138" s="319"/>
      <c r="D138" s="320"/>
      <c r="E138" s="321"/>
      <c r="F138" s="286"/>
      <c r="G138" s="262"/>
      <c r="H138" s="324"/>
      <c r="I138" s="264"/>
      <c r="L138" s="29"/>
      <c r="M138" s="23"/>
      <c r="N138" s="35"/>
    </row>
    <row r="139" spans="3:15" ht="16.2" hidden="1" thickBot="1" x14ac:dyDescent="0.35">
      <c r="C139" s="319"/>
      <c r="D139" s="320"/>
      <c r="E139" s="321"/>
      <c r="F139" s="286"/>
      <c r="G139" s="262"/>
      <c r="H139" s="324"/>
      <c r="I139" s="264"/>
      <c r="L139" s="29"/>
      <c r="M139" s="23"/>
      <c r="N139" s="34"/>
    </row>
    <row r="140" spans="3:15" ht="16.2" hidden="1" thickBot="1" x14ac:dyDescent="0.35">
      <c r="C140" s="319"/>
      <c r="D140" s="320"/>
      <c r="E140" s="321"/>
      <c r="F140" s="286"/>
      <c r="G140" s="262"/>
      <c r="H140" s="324"/>
      <c r="I140" s="264"/>
      <c r="L140" s="29"/>
      <c r="M140" s="23"/>
      <c r="N140" s="34"/>
    </row>
    <row r="141" spans="3:15" ht="16.2" hidden="1" thickBot="1" x14ac:dyDescent="0.35">
      <c r="C141" s="319"/>
      <c r="D141" s="320"/>
      <c r="E141" s="321"/>
      <c r="F141" s="286"/>
      <c r="G141" s="262"/>
      <c r="H141" s="324"/>
      <c r="I141" s="264"/>
      <c r="L141" s="29"/>
      <c r="M141" s="23"/>
    </row>
    <row r="142" spans="3:15" ht="16.2" hidden="1" thickBot="1" x14ac:dyDescent="0.35">
      <c r="C142" s="319"/>
      <c r="D142" s="320"/>
      <c r="E142" s="321"/>
      <c r="F142" s="286"/>
      <c r="G142" s="262"/>
      <c r="H142" s="324"/>
      <c r="I142" s="264"/>
      <c r="L142" s="29"/>
      <c r="M142" s="23"/>
    </row>
    <row r="143" spans="3:15" ht="16.2" hidden="1" thickBot="1" x14ac:dyDescent="0.35">
      <c r="C143" s="319"/>
      <c r="D143" s="320"/>
      <c r="E143" s="321"/>
      <c r="F143" s="286"/>
      <c r="G143" s="262"/>
      <c r="H143" s="324"/>
      <c r="I143" s="264"/>
      <c r="L143" s="29"/>
      <c r="M143" s="23"/>
      <c r="N143" s="34"/>
      <c r="O143" s="36"/>
    </row>
    <row r="144" spans="3:15" ht="16.2" hidden="1" thickBot="1" x14ac:dyDescent="0.35">
      <c r="C144" s="319"/>
      <c r="D144" s="317"/>
      <c r="E144" s="226"/>
      <c r="F144" s="286"/>
      <c r="G144" s="262"/>
      <c r="H144" s="324"/>
      <c r="I144" s="264"/>
      <c r="L144" s="29"/>
      <c r="M144" s="23"/>
      <c r="N144" s="34"/>
    </row>
    <row r="145" spans="3:15" ht="16.2" hidden="1" thickBot="1" x14ac:dyDescent="0.35">
      <c r="C145" s="319"/>
      <c r="D145" s="320"/>
      <c r="E145" s="321"/>
      <c r="F145" s="286"/>
      <c r="G145" s="262"/>
      <c r="H145" s="324"/>
      <c r="I145" s="264"/>
      <c r="L145" s="29"/>
      <c r="M145" s="23"/>
      <c r="N145" s="34"/>
    </row>
    <row r="146" spans="3:15" ht="8.25" hidden="1" customHeight="1" x14ac:dyDescent="0.3">
      <c r="C146" s="248"/>
      <c r="D146" s="188"/>
      <c r="E146" s="226"/>
      <c r="F146" s="286"/>
      <c r="G146" s="262"/>
      <c r="H146" s="324"/>
      <c r="I146" s="264"/>
      <c r="L146" s="29"/>
      <c r="M146" s="23"/>
      <c r="N146" s="34"/>
    </row>
    <row r="147" spans="3:15" ht="16.2" hidden="1" thickBot="1" x14ac:dyDescent="0.35">
      <c r="C147" s="248"/>
      <c r="D147" s="188"/>
      <c r="E147" s="226"/>
      <c r="F147" s="286"/>
      <c r="G147" s="262"/>
      <c r="H147" s="324"/>
      <c r="I147" s="264"/>
      <c r="L147" s="29"/>
      <c r="M147" s="23"/>
    </row>
    <row r="148" spans="3:15" ht="16.2" hidden="1" thickBot="1" x14ac:dyDescent="0.35">
      <c r="C148" s="283"/>
      <c r="D148" s="284"/>
      <c r="E148" s="285"/>
      <c r="F148" s="286"/>
      <c r="G148" s="328"/>
      <c r="H148" s="324"/>
      <c r="I148" s="264"/>
      <c r="L148" s="29"/>
      <c r="M148" s="23"/>
    </row>
    <row r="149" spans="3:15" ht="16.2" hidden="1" thickBot="1" x14ac:dyDescent="0.35">
      <c r="C149" s="283"/>
      <c r="D149" s="317"/>
      <c r="E149" s="285"/>
      <c r="F149" s="286"/>
      <c r="G149" s="322"/>
      <c r="H149" s="324"/>
      <c r="I149" s="230"/>
      <c r="L149" s="29"/>
      <c r="M149" s="23"/>
      <c r="O149" s="36"/>
    </row>
    <row r="150" spans="3:15" ht="16.2" hidden="1" thickBot="1" x14ac:dyDescent="0.35">
      <c r="C150" s="283"/>
      <c r="D150" s="284"/>
      <c r="E150" s="285"/>
      <c r="F150" s="286"/>
      <c r="G150" s="328"/>
      <c r="H150" s="324"/>
      <c r="I150" s="264"/>
      <c r="L150" s="29"/>
      <c r="M150" s="23"/>
      <c r="N150" s="34"/>
    </row>
    <row r="151" spans="3:15" ht="16.2" hidden="1" thickBot="1" x14ac:dyDescent="0.35">
      <c r="C151" s="283"/>
      <c r="D151" s="284"/>
      <c r="E151" s="285"/>
      <c r="F151" s="286"/>
      <c r="G151" s="322"/>
      <c r="H151" s="324"/>
      <c r="I151" s="264"/>
      <c r="L151" s="29"/>
      <c r="M151" s="23"/>
      <c r="N151" s="34"/>
    </row>
    <row r="152" spans="3:15" ht="16.2" hidden="1" thickBot="1" x14ac:dyDescent="0.35">
      <c r="C152" s="283"/>
      <c r="D152" s="284"/>
      <c r="E152" s="285"/>
      <c r="F152" s="286"/>
      <c r="G152" s="322"/>
      <c r="H152" s="324"/>
      <c r="I152" s="264"/>
      <c r="L152" s="29"/>
      <c r="M152" s="23"/>
      <c r="N152" s="34"/>
    </row>
    <row r="153" spans="3:15" ht="16.2" hidden="1" thickBot="1" x14ac:dyDescent="0.35">
      <c r="C153" s="329"/>
      <c r="D153" s="320"/>
      <c r="E153" s="320"/>
      <c r="F153" s="286"/>
      <c r="G153" s="322"/>
      <c r="H153" s="324"/>
      <c r="I153" s="264"/>
      <c r="L153" s="29"/>
      <c r="M153" s="23"/>
    </row>
    <row r="154" spans="3:15" ht="16.2" hidden="1" thickBot="1" x14ac:dyDescent="0.35">
      <c r="C154" s="319"/>
      <c r="D154" s="320"/>
      <c r="E154" s="320"/>
      <c r="F154" s="286"/>
      <c r="G154" s="326"/>
      <c r="H154" s="324"/>
      <c r="I154" s="264"/>
      <c r="L154" s="29"/>
      <c r="M154" s="23"/>
    </row>
    <row r="155" spans="3:15" ht="16.2" hidden="1" thickBot="1" x14ac:dyDescent="0.35">
      <c r="C155" s="319"/>
      <c r="D155" s="320"/>
      <c r="E155" s="320"/>
      <c r="F155" s="286"/>
      <c r="G155" s="322"/>
      <c r="H155" s="324"/>
      <c r="I155" s="264"/>
      <c r="L155" s="29"/>
      <c r="M155" s="23"/>
    </row>
    <row r="156" spans="3:15" ht="16.2" hidden="1" thickBot="1" x14ac:dyDescent="0.35">
      <c r="C156" s="319"/>
      <c r="D156" s="320"/>
      <c r="E156" s="320"/>
      <c r="F156" s="286"/>
      <c r="G156" s="262"/>
      <c r="H156" s="324"/>
      <c r="I156" s="264"/>
      <c r="L156" s="29"/>
      <c r="M156" s="23"/>
    </row>
    <row r="157" spans="3:15" ht="16.2" hidden="1" thickBot="1" x14ac:dyDescent="0.35">
      <c r="C157" s="248"/>
      <c r="D157" s="246"/>
      <c r="E157" s="246"/>
      <c r="F157" s="286"/>
      <c r="G157" s="262"/>
      <c r="H157" s="324"/>
      <c r="I157" s="264"/>
      <c r="L157" s="29"/>
      <c r="M157" s="23"/>
    </row>
    <row r="158" spans="3:15" ht="16.2" hidden="1" thickBot="1" x14ac:dyDescent="0.35">
      <c r="C158" s="248"/>
      <c r="D158" s="246"/>
      <c r="E158" s="246"/>
      <c r="F158" s="286"/>
      <c r="G158" s="262"/>
      <c r="H158" s="324"/>
      <c r="I158" s="264"/>
      <c r="L158" s="29"/>
      <c r="M158" s="23"/>
    </row>
    <row r="159" spans="3:15" ht="16.2" hidden="1" thickBot="1" x14ac:dyDescent="0.35">
      <c r="C159" s="319"/>
      <c r="D159" s="320"/>
      <c r="E159" s="320"/>
      <c r="F159" s="222"/>
      <c r="G159" s="262"/>
      <c r="H159" s="324"/>
      <c r="I159" s="264"/>
      <c r="L159" s="29"/>
      <c r="M159" s="23"/>
    </row>
    <row r="160" spans="3:15" ht="16.2" hidden="1" thickBot="1" x14ac:dyDescent="0.35">
      <c r="C160" s="319"/>
      <c r="D160" s="320"/>
      <c r="E160" s="320"/>
      <c r="F160" s="286"/>
      <c r="G160" s="330"/>
      <c r="H160" s="324"/>
      <c r="I160" s="264"/>
      <c r="L160" s="29"/>
      <c r="M160" s="23"/>
    </row>
    <row r="161" spans="3:13" ht="16.2" hidden="1" thickBot="1" x14ac:dyDescent="0.35">
      <c r="C161" s="319"/>
      <c r="D161" s="320"/>
      <c r="E161" s="320"/>
      <c r="F161" s="286"/>
      <c r="G161" s="330"/>
      <c r="H161" s="323"/>
      <c r="I161" s="264"/>
      <c r="L161" s="29"/>
      <c r="M161" s="23"/>
    </row>
    <row r="162" spans="3:13" ht="16.2" hidden="1" thickBot="1" x14ac:dyDescent="0.35">
      <c r="C162" s="319"/>
      <c r="D162" s="320"/>
      <c r="E162" s="320"/>
      <c r="F162" s="286"/>
      <c r="G162" s="330"/>
      <c r="H162" s="197"/>
      <c r="I162" s="264"/>
      <c r="L162" s="29"/>
      <c r="M162" s="23"/>
    </row>
    <row r="163" spans="3:13" ht="16.2" hidden="1" thickBot="1" x14ac:dyDescent="0.35">
      <c r="C163" s="319"/>
      <c r="D163" s="320"/>
      <c r="E163" s="320"/>
      <c r="F163" s="286"/>
      <c r="G163" s="330"/>
      <c r="H163" s="197"/>
      <c r="I163" s="264"/>
      <c r="L163" s="29"/>
      <c r="M163" s="23"/>
    </row>
    <row r="164" spans="3:13" ht="16.2" hidden="1" thickBot="1" x14ac:dyDescent="0.35">
      <c r="C164" s="319"/>
      <c r="D164" s="320"/>
      <c r="E164" s="320"/>
      <c r="F164" s="286"/>
      <c r="G164" s="262"/>
      <c r="H164" s="323"/>
      <c r="I164" s="264"/>
      <c r="L164" s="29"/>
      <c r="M164" s="23"/>
    </row>
    <row r="165" spans="3:13" ht="16.2" hidden="1" thickBot="1" x14ac:dyDescent="0.35">
      <c r="C165" s="319"/>
      <c r="D165" s="320"/>
      <c r="E165" s="320"/>
      <c r="F165" s="286"/>
      <c r="G165" s="262"/>
      <c r="H165" s="324"/>
      <c r="I165" s="264"/>
      <c r="L165" s="29"/>
      <c r="M165" s="23"/>
    </row>
    <row r="166" spans="3:13" ht="16.2" hidden="1" thickBot="1" x14ac:dyDescent="0.35">
      <c r="C166" s="319"/>
      <c r="D166" s="320"/>
      <c r="E166" s="320"/>
      <c r="F166" s="286"/>
      <c r="G166" s="262"/>
      <c r="H166" s="324"/>
      <c r="I166" s="264"/>
      <c r="L166" s="29"/>
      <c r="M166" s="23"/>
    </row>
    <row r="167" spans="3:13" ht="16.2" hidden="1" thickBot="1" x14ac:dyDescent="0.35">
      <c r="C167" s="319"/>
      <c r="D167" s="320"/>
      <c r="E167" s="320"/>
      <c r="F167" s="286"/>
      <c r="G167" s="262"/>
      <c r="H167" s="324"/>
      <c r="I167" s="264"/>
      <c r="L167" s="29"/>
      <c r="M167" s="23"/>
    </row>
    <row r="168" spans="3:13" ht="16.2" hidden="1" thickBot="1" x14ac:dyDescent="0.35">
      <c r="C168" s="319"/>
      <c r="D168" s="320"/>
      <c r="E168" s="320"/>
      <c r="F168" s="286"/>
      <c r="G168" s="262"/>
      <c r="H168" s="324"/>
      <c r="I168" s="264"/>
      <c r="L168" s="29"/>
      <c r="M168" s="23"/>
    </row>
    <row r="169" spans="3:13" ht="7.5" hidden="1" customHeight="1" x14ac:dyDescent="0.3">
      <c r="C169" s="319"/>
      <c r="D169" s="320"/>
      <c r="E169" s="320"/>
      <c r="F169" s="222"/>
      <c r="G169" s="262"/>
      <c r="H169" s="324"/>
      <c r="I169" s="264"/>
      <c r="L169" s="29"/>
      <c r="M169" s="23"/>
    </row>
    <row r="170" spans="3:13" ht="16.2" hidden="1" thickBot="1" x14ac:dyDescent="0.35">
      <c r="C170" s="319"/>
      <c r="D170" s="320"/>
      <c r="E170" s="320"/>
      <c r="F170" s="222"/>
      <c r="G170" s="262"/>
      <c r="H170" s="324"/>
      <c r="I170" s="264"/>
      <c r="L170" s="29"/>
      <c r="M170" s="23"/>
    </row>
    <row r="171" spans="3:13" ht="16.2" hidden="1" thickBot="1" x14ac:dyDescent="0.35">
      <c r="C171" s="319"/>
      <c r="D171" s="320"/>
      <c r="E171" s="320"/>
      <c r="F171" s="222"/>
      <c r="G171" s="262"/>
      <c r="H171" s="324"/>
      <c r="I171" s="264"/>
      <c r="L171" s="29"/>
      <c r="M171" s="23"/>
    </row>
    <row r="172" spans="3:13" ht="16.2" hidden="1" thickBot="1" x14ac:dyDescent="0.35">
      <c r="C172" s="319"/>
      <c r="D172" s="320"/>
      <c r="E172" s="320"/>
      <c r="F172" s="222"/>
      <c r="G172" s="262"/>
      <c r="H172" s="324"/>
      <c r="I172" s="264"/>
      <c r="L172" s="29"/>
      <c r="M172" s="23"/>
    </row>
    <row r="173" spans="3:13" ht="16.2" hidden="1" thickBot="1" x14ac:dyDescent="0.35">
      <c r="C173" s="319"/>
      <c r="D173" s="320"/>
      <c r="E173" s="320"/>
      <c r="F173" s="222"/>
      <c r="G173" s="262"/>
      <c r="H173" s="324"/>
      <c r="I173" s="264"/>
      <c r="L173" s="29"/>
      <c r="M173" s="23"/>
    </row>
    <row r="174" spans="3:13" ht="16.2" hidden="1" thickBot="1" x14ac:dyDescent="0.35">
      <c r="C174" s="319"/>
      <c r="D174" s="320"/>
      <c r="E174" s="320"/>
      <c r="F174" s="222"/>
      <c r="G174" s="262"/>
      <c r="H174" s="324"/>
      <c r="I174" s="264"/>
      <c r="L174" s="29"/>
      <c r="M174" s="23"/>
    </row>
    <row r="175" spans="3:13" ht="16.2" hidden="1" thickBot="1" x14ac:dyDescent="0.35">
      <c r="C175" s="319"/>
      <c r="D175" s="320"/>
      <c r="E175" s="320"/>
      <c r="F175" s="222"/>
      <c r="G175" s="262"/>
      <c r="H175" s="324"/>
      <c r="I175" s="264"/>
      <c r="L175" s="29"/>
      <c r="M175" s="23"/>
    </row>
    <row r="176" spans="3:13" ht="16.2" hidden="1" thickBot="1" x14ac:dyDescent="0.35">
      <c r="C176" s="319"/>
      <c r="D176" s="320"/>
      <c r="E176" s="285"/>
      <c r="F176" s="222"/>
      <c r="G176" s="262"/>
      <c r="H176" s="324"/>
      <c r="I176" s="264"/>
      <c r="L176" s="29"/>
      <c r="M176" s="23"/>
    </row>
    <row r="177" spans="3:13" ht="16.2" hidden="1" thickBot="1" x14ac:dyDescent="0.35">
      <c r="C177" s="319"/>
      <c r="D177" s="320"/>
      <c r="E177" s="285"/>
      <c r="F177" s="222"/>
      <c r="G177" s="262"/>
      <c r="H177" s="324"/>
      <c r="I177" s="264"/>
      <c r="L177" s="29"/>
      <c r="M177" s="23"/>
    </row>
    <row r="178" spans="3:13" ht="16.2" hidden="1" thickBot="1" x14ac:dyDescent="0.35">
      <c r="C178" s="319"/>
      <c r="D178" s="320"/>
      <c r="E178" s="285"/>
      <c r="F178" s="222"/>
      <c r="G178" s="262"/>
      <c r="H178" s="324"/>
      <c r="I178" s="264"/>
      <c r="L178" s="29"/>
      <c r="M178" s="23"/>
    </row>
    <row r="179" spans="3:13" ht="16.2" hidden="1" thickBot="1" x14ac:dyDescent="0.35">
      <c r="C179" s="319"/>
      <c r="D179" s="320"/>
      <c r="E179" s="285"/>
      <c r="F179" s="222"/>
      <c r="G179" s="262"/>
      <c r="H179" s="324"/>
      <c r="I179" s="264"/>
      <c r="L179" s="29"/>
      <c r="M179" s="23"/>
    </row>
    <row r="180" spans="3:13" ht="16.2" hidden="1" thickBot="1" x14ac:dyDescent="0.35">
      <c r="C180" s="319"/>
      <c r="D180" s="320"/>
      <c r="E180" s="285"/>
      <c r="F180" s="222"/>
      <c r="G180" s="262"/>
      <c r="H180" s="323"/>
      <c r="I180" s="264"/>
      <c r="L180" s="29"/>
      <c r="M180" s="23"/>
    </row>
    <row r="181" spans="3:13" ht="16.2" hidden="1" thickBot="1" x14ac:dyDescent="0.35">
      <c r="C181" s="319"/>
      <c r="D181" s="320"/>
      <c r="E181" s="285"/>
      <c r="F181" s="222"/>
      <c r="G181" s="262"/>
      <c r="H181" s="324"/>
      <c r="I181" s="264"/>
      <c r="L181" s="29"/>
      <c r="M181" s="23"/>
    </row>
    <row r="182" spans="3:13" ht="16.2" hidden="1" thickBot="1" x14ac:dyDescent="0.35">
      <c r="C182" s="319"/>
      <c r="D182" s="320"/>
      <c r="E182" s="285"/>
      <c r="F182" s="286"/>
      <c r="G182" s="191"/>
      <c r="H182" s="324"/>
      <c r="I182" s="264"/>
      <c r="L182" s="29"/>
      <c r="M182" s="23"/>
    </row>
    <row r="183" spans="3:13" ht="16.2" hidden="1" thickBot="1" x14ac:dyDescent="0.35">
      <c r="C183" s="319"/>
      <c r="D183" s="320"/>
      <c r="E183" s="285"/>
      <c r="F183" s="222"/>
      <c r="G183" s="262"/>
      <c r="H183" s="324"/>
      <c r="I183" s="264"/>
      <c r="L183" s="29"/>
      <c r="M183" s="23"/>
    </row>
    <row r="184" spans="3:13" ht="16.2" hidden="1" thickBot="1" x14ac:dyDescent="0.35">
      <c r="C184" s="319"/>
      <c r="D184" s="320"/>
      <c r="E184" s="285"/>
      <c r="F184" s="286"/>
      <c r="G184" s="191"/>
      <c r="H184" s="324"/>
      <c r="I184" s="264"/>
      <c r="L184" s="29"/>
      <c r="M184" s="23"/>
    </row>
    <row r="185" spans="3:13" ht="16.2" hidden="1" thickBot="1" x14ac:dyDescent="0.35">
      <c r="C185" s="319"/>
      <c r="D185" s="249"/>
      <c r="E185" s="194"/>
      <c r="F185" s="286"/>
      <c r="G185" s="262"/>
      <c r="H185" s="252"/>
      <c r="I185" s="264"/>
      <c r="L185" s="29"/>
      <c r="M185" s="23"/>
    </row>
    <row r="186" spans="3:13" ht="16.2" hidden="1" thickBot="1" x14ac:dyDescent="0.35">
      <c r="C186" s="319"/>
      <c r="D186" s="246"/>
      <c r="E186" s="194"/>
      <c r="F186" s="286"/>
      <c r="G186" s="262"/>
      <c r="H186" s="252"/>
      <c r="I186" s="264"/>
      <c r="L186" s="29"/>
      <c r="M186" s="23"/>
    </row>
    <row r="187" spans="3:13" ht="9" hidden="1" customHeight="1" x14ac:dyDescent="0.3">
      <c r="C187" s="319"/>
      <c r="D187" s="320"/>
      <c r="E187" s="285"/>
      <c r="F187" s="222"/>
      <c r="G187" s="262"/>
      <c r="H187" s="252"/>
      <c r="I187" s="264"/>
      <c r="L187" s="29"/>
      <c r="M187" s="23"/>
    </row>
    <row r="188" spans="3:13" ht="16.2" hidden="1" thickBot="1" x14ac:dyDescent="0.35">
      <c r="C188" s="319"/>
      <c r="D188" s="320"/>
      <c r="E188" s="285"/>
      <c r="F188" s="222"/>
      <c r="G188" s="262"/>
      <c r="H188" s="252"/>
      <c r="I188" s="264"/>
      <c r="L188" s="29"/>
      <c r="M188" s="23"/>
    </row>
    <row r="189" spans="3:13" ht="16.2" hidden="1" thickBot="1" x14ac:dyDescent="0.35">
      <c r="C189" s="319"/>
      <c r="D189" s="331"/>
      <c r="E189" s="194"/>
      <c r="F189" s="222"/>
      <c r="G189" s="262"/>
      <c r="H189" s="252"/>
      <c r="I189" s="264"/>
      <c r="L189" s="29"/>
      <c r="M189" s="23"/>
    </row>
    <row r="190" spans="3:13" ht="16.2" hidden="1" thickBot="1" x14ac:dyDescent="0.35">
      <c r="C190" s="319"/>
      <c r="D190" s="331"/>
      <c r="E190" s="194"/>
      <c r="F190" s="222"/>
      <c r="G190" s="262"/>
      <c r="H190" s="252"/>
      <c r="I190" s="264"/>
      <c r="L190" s="29"/>
      <c r="M190" s="23"/>
    </row>
    <row r="191" spans="3:13" ht="16.2" hidden="1" thickBot="1" x14ac:dyDescent="0.35">
      <c r="C191" s="319"/>
      <c r="D191" s="331"/>
      <c r="E191" s="194"/>
      <c r="F191" s="222"/>
      <c r="G191" s="262"/>
      <c r="H191" s="252"/>
      <c r="I191" s="264"/>
      <c r="L191" s="29"/>
      <c r="M191" s="23"/>
    </row>
    <row r="192" spans="3:13" ht="16.2" hidden="1" thickBot="1" x14ac:dyDescent="0.35">
      <c r="C192" s="319"/>
      <c r="D192" s="331"/>
      <c r="E192" s="194"/>
      <c r="F192" s="222"/>
      <c r="G192" s="262"/>
      <c r="H192" s="252"/>
      <c r="I192" s="264"/>
      <c r="L192" s="29"/>
      <c r="M192" s="23"/>
    </row>
    <row r="193" spans="3:13" ht="16.2" hidden="1" thickBot="1" x14ac:dyDescent="0.35">
      <c r="C193" s="319"/>
      <c r="D193" s="331"/>
      <c r="E193" s="194"/>
      <c r="F193" s="222"/>
      <c r="G193" s="262"/>
      <c r="H193" s="252"/>
      <c r="I193" s="264"/>
      <c r="L193" s="29"/>
      <c r="M193" s="23"/>
    </row>
    <row r="194" spans="3:13" ht="16.2" hidden="1" thickBot="1" x14ac:dyDescent="0.35">
      <c r="C194" s="319"/>
      <c r="D194" s="331"/>
      <c r="E194" s="194"/>
      <c r="F194" s="222"/>
      <c r="G194" s="262"/>
      <c r="H194" s="252"/>
      <c r="I194" s="264"/>
      <c r="L194" s="29"/>
      <c r="M194" s="23"/>
    </row>
    <row r="195" spans="3:13" ht="16.2" hidden="1" thickBot="1" x14ac:dyDescent="0.35">
      <c r="C195" s="319"/>
      <c r="D195" s="331"/>
      <c r="E195" s="194"/>
      <c r="F195" s="222"/>
      <c r="G195" s="332"/>
      <c r="H195" s="252"/>
      <c r="I195" s="264"/>
      <c r="K195" s="37"/>
      <c r="L195" s="29"/>
      <c r="M195" s="23"/>
    </row>
    <row r="196" spans="3:13" ht="16.2" hidden="1" thickBot="1" x14ac:dyDescent="0.35">
      <c r="C196" s="319"/>
      <c r="D196" s="331"/>
      <c r="E196" s="333"/>
      <c r="F196" s="334"/>
      <c r="G196" s="335"/>
      <c r="H196" s="336"/>
      <c r="I196" s="337"/>
      <c r="K196" s="6"/>
      <c r="L196" s="29"/>
      <c r="M196" s="23"/>
    </row>
    <row r="197" spans="3:13" ht="16.2" hidden="1" thickBot="1" x14ac:dyDescent="0.35">
      <c r="C197" s="319"/>
      <c r="D197" s="284"/>
      <c r="E197" s="285"/>
      <c r="F197" s="222"/>
      <c r="G197" s="260"/>
      <c r="H197" s="197"/>
      <c r="I197" s="264"/>
      <c r="L197" s="29"/>
      <c r="M197" s="23"/>
    </row>
    <row r="198" spans="3:13" ht="16.2" hidden="1" thickBot="1" x14ac:dyDescent="0.35">
      <c r="C198" s="319"/>
      <c r="D198" s="284"/>
      <c r="E198" s="285"/>
      <c r="F198" s="222"/>
      <c r="G198" s="260"/>
      <c r="H198" s="197"/>
      <c r="I198" s="230"/>
      <c r="L198" s="29"/>
      <c r="M198" s="23"/>
    </row>
    <row r="199" spans="3:13" ht="16.2" hidden="1" thickBot="1" x14ac:dyDescent="0.35">
      <c r="C199" s="319"/>
      <c r="D199" s="284"/>
      <c r="E199" s="321"/>
      <c r="F199" s="222"/>
      <c r="G199" s="260"/>
      <c r="H199" s="197"/>
      <c r="I199" s="230"/>
      <c r="L199" s="29"/>
      <c r="M199" s="23"/>
    </row>
    <row r="200" spans="3:13" ht="16.2" hidden="1" thickBot="1" x14ac:dyDescent="0.35">
      <c r="C200" s="319"/>
      <c r="D200" s="284"/>
      <c r="E200" s="321"/>
      <c r="F200" s="222"/>
      <c r="G200" s="260"/>
      <c r="H200" s="197"/>
      <c r="I200" s="264"/>
      <c r="L200" s="29"/>
      <c r="M200" s="23"/>
    </row>
    <row r="201" spans="3:13" ht="9" hidden="1" customHeight="1" x14ac:dyDescent="0.3">
      <c r="C201" s="319"/>
      <c r="D201" s="317"/>
      <c r="E201" s="321"/>
      <c r="F201" s="222"/>
      <c r="G201" s="260"/>
      <c r="H201" s="324"/>
      <c r="I201" s="264"/>
      <c r="L201" s="29"/>
      <c r="M201" s="23"/>
    </row>
    <row r="202" spans="3:13" ht="16.2" hidden="1" thickBot="1" x14ac:dyDescent="0.35">
      <c r="C202" s="319"/>
      <c r="D202" s="284"/>
      <c r="E202" s="285"/>
      <c r="F202" s="222"/>
      <c r="G202" s="260"/>
      <c r="H202" s="324"/>
      <c r="I202" s="230"/>
      <c r="L202" s="29"/>
      <c r="M202" s="23"/>
    </row>
    <row r="203" spans="3:13" ht="16.2" hidden="1" thickBot="1" x14ac:dyDescent="0.35">
      <c r="C203" s="319"/>
      <c r="D203" s="317"/>
      <c r="E203" s="285"/>
      <c r="F203" s="222"/>
      <c r="G203" s="260"/>
      <c r="H203" s="324"/>
      <c r="I203" s="230"/>
      <c r="L203" s="29"/>
      <c r="M203" s="23"/>
    </row>
    <row r="204" spans="3:13" ht="16.2" hidden="1" thickBot="1" x14ac:dyDescent="0.35">
      <c r="C204" s="338"/>
      <c r="D204" s="339"/>
      <c r="E204" s="340"/>
      <c r="F204" s="294"/>
      <c r="G204" s="341"/>
      <c r="H204" s="342"/>
      <c r="I204" s="343"/>
      <c r="L204" s="29"/>
      <c r="M204" s="23"/>
    </row>
    <row r="205" spans="3:13" ht="16.2" hidden="1" thickBot="1" x14ac:dyDescent="0.35">
      <c r="C205" s="344"/>
      <c r="D205" s="313"/>
      <c r="E205" s="345"/>
      <c r="F205" s="275"/>
      <c r="G205" s="346"/>
      <c r="H205" s="347"/>
      <c r="I205" s="348"/>
      <c r="L205" s="29"/>
      <c r="M205" s="23"/>
    </row>
    <row r="206" spans="3:13" ht="16.2" hidden="1" thickBot="1" x14ac:dyDescent="0.35">
      <c r="C206" s="319"/>
      <c r="D206" s="317"/>
      <c r="E206" s="321"/>
      <c r="F206" s="222"/>
      <c r="G206" s="260"/>
      <c r="H206" s="252"/>
      <c r="I206" s="225"/>
      <c r="L206" s="29"/>
      <c r="M206" s="23"/>
    </row>
    <row r="207" spans="3:13" ht="16.2" hidden="1" thickBot="1" x14ac:dyDescent="0.35">
      <c r="C207" s="319"/>
      <c r="D207" s="284"/>
      <c r="E207" s="321"/>
      <c r="F207" s="286"/>
      <c r="G207" s="260"/>
      <c r="H207" s="324"/>
      <c r="I207" s="230"/>
      <c r="L207" s="29"/>
      <c r="M207" s="23"/>
    </row>
    <row r="208" spans="3:13" ht="16.2" hidden="1" thickBot="1" x14ac:dyDescent="0.35">
      <c r="C208" s="319"/>
      <c r="D208" s="284"/>
      <c r="E208" s="226"/>
      <c r="F208" s="222"/>
      <c r="G208" s="260"/>
      <c r="H208" s="324"/>
      <c r="I208" s="230"/>
      <c r="L208" s="29"/>
      <c r="M208" s="23"/>
    </row>
    <row r="209" spans="3:13" ht="16.2" hidden="1" thickBot="1" x14ac:dyDescent="0.35">
      <c r="C209" s="319"/>
      <c r="D209" s="284"/>
      <c r="E209" s="226"/>
      <c r="F209" s="222"/>
      <c r="G209" s="260"/>
      <c r="H209" s="324"/>
      <c r="I209" s="230"/>
      <c r="L209" s="29"/>
      <c r="M209" s="23"/>
    </row>
    <row r="210" spans="3:13" ht="16.2" hidden="1" thickBot="1" x14ac:dyDescent="0.35">
      <c r="C210" s="319"/>
      <c r="D210" s="284"/>
      <c r="E210" s="226"/>
      <c r="F210" s="222"/>
      <c r="G210" s="260"/>
      <c r="H210" s="324"/>
      <c r="I210" s="264"/>
      <c r="L210" s="29"/>
      <c r="M210" s="23"/>
    </row>
    <row r="211" spans="3:13" ht="16.2" hidden="1" thickBot="1" x14ac:dyDescent="0.35">
      <c r="C211" s="319"/>
      <c r="D211" s="284"/>
      <c r="E211" s="226"/>
      <c r="F211" s="222"/>
      <c r="G211" s="260"/>
      <c r="H211" s="324"/>
      <c r="I211" s="230"/>
      <c r="L211" s="29"/>
      <c r="M211" s="23"/>
    </row>
    <row r="212" spans="3:13" ht="16.2" hidden="1" thickBot="1" x14ac:dyDescent="0.35">
      <c r="C212" s="319"/>
      <c r="D212" s="320"/>
      <c r="E212" s="285"/>
      <c r="F212" s="222"/>
      <c r="G212" s="349"/>
      <c r="H212" s="324"/>
      <c r="I212" s="264"/>
      <c r="L212" s="29"/>
      <c r="M212" s="23"/>
    </row>
    <row r="213" spans="3:13" ht="16.2" hidden="1" thickBot="1" x14ac:dyDescent="0.35">
      <c r="C213" s="319"/>
      <c r="D213" s="249"/>
      <c r="E213" s="246"/>
      <c r="F213" s="222"/>
      <c r="G213" s="349"/>
      <c r="H213" s="324"/>
      <c r="I213" s="264"/>
      <c r="L213" s="29"/>
      <c r="M213" s="23"/>
    </row>
    <row r="214" spans="3:13" ht="16.2" hidden="1" thickBot="1" x14ac:dyDescent="0.35">
      <c r="C214" s="350"/>
      <c r="D214" s="249"/>
      <c r="E214" s="194"/>
      <c r="F214" s="222"/>
      <c r="G214" s="349"/>
      <c r="H214" s="324"/>
      <c r="I214" s="264"/>
      <c r="L214" s="29"/>
      <c r="M214" s="23"/>
    </row>
    <row r="215" spans="3:13" ht="6.75" hidden="1" customHeight="1" x14ac:dyDescent="0.3">
      <c r="C215" s="351"/>
      <c r="D215" s="331"/>
      <c r="E215" s="331"/>
      <c r="F215" s="352"/>
      <c r="G215" s="353"/>
      <c r="H215" s="324"/>
      <c r="I215" s="264"/>
      <c r="L215" s="29"/>
      <c r="M215" s="23"/>
    </row>
    <row r="216" spans="3:13" ht="16.2" hidden="1" thickBot="1" x14ac:dyDescent="0.35">
      <c r="C216" s="354"/>
      <c r="D216" s="355"/>
      <c r="E216" s="293"/>
      <c r="F216" s="355"/>
      <c r="G216" s="356"/>
      <c r="H216" s="324"/>
      <c r="I216" s="357"/>
      <c r="L216" s="29"/>
      <c r="M216" s="23"/>
    </row>
    <row r="217" spans="3:13" ht="16.2" hidden="1" thickBot="1" x14ac:dyDescent="0.35">
      <c r="C217" s="202"/>
      <c r="D217" s="203"/>
      <c r="E217" s="204"/>
      <c r="F217" s="203"/>
      <c r="G217" s="205"/>
      <c r="H217" s="265"/>
      <c r="I217" s="255"/>
      <c r="L217" s="29"/>
    </row>
    <row r="218" spans="3:13" ht="16.2" hidden="1" thickBot="1" x14ac:dyDescent="0.35">
      <c r="C218" s="208"/>
      <c r="D218" s="236"/>
      <c r="E218" s="237"/>
      <c r="F218" s="211"/>
      <c r="G218" s="212"/>
      <c r="H218" s="256"/>
      <c r="I218" s="257"/>
      <c r="L218" s="29"/>
    </row>
    <row r="219" spans="3:13" ht="16.2" hidden="1" thickBot="1" x14ac:dyDescent="0.35">
      <c r="C219" s="238"/>
      <c r="D219" s="239"/>
      <c r="E219" s="239"/>
      <c r="F219" s="239"/>
      <c r="G219" s="218"/>
      <c r="H219" s="271"/>
      <c r="I219" s="358"/>
      <c r="L219" s="29"/>
    </row>
    <row r="220" spans="3:13" ht="15.6" x14ac:dyDescent="0.3">
      <c r="C220" s="359"/>
      <c r="D220" s="181"/>
      <c r="E220" s="360"/>
      <c r="F220" s="204"/>
      <c r="G220" s="361"/>
      <c r="H220" s="361"/>
      <c r="I220" s="362"/>
      <c r="L220" s="29">
        <f>+L125*15%</f>
        <v>210930</v>
      </c>
    </row>
    <row r="221" spans="3:13" ht="24.6" customHeight="1" x14ac:dyDescent="0.3">
      <c r="C221" s="187"/>
      <c r="D221" s="188"/>
      <c r="E221" s="244" t="s">
        <v>169</v>
      </c>
      <c r="F221" s="190"/>
      <c r="G221" s="353"/>
      <c r="H221" s="197"/>
      <c r="I221" s="363"/>
      <c r="L221" s="41">
        <f>+L125+L220</f>
        <v>1617130</v>
      </c>
    </row>
    <row r="222" spans="3:13" ht="18" hidden="1" x14ac:dyDescent="0.3">
      <c r="C222" s="187" t="s">
        <v>170</v>
      </c>
      <c r="D222" s="188"/>
      <c r="E222" s="194" t="s">
        <v>171</v>
      </c>
      <c r="F222" s="222" t="s">
        <v>292</v>
      </c>
      <c r="G222" s="330"/>
      <c r="H222" s="197">
        <f>'[1]D8(1)'!$U$53</f>
        <v>881687.45548354473</v>
      </c>
      <c r="I222" s="230">
        <f t="shared" ref="I222:I248" si="5">+G222*H222</f>
        <v>0</v>
      </c>
      <c r="M222" s="23"/>
    </row>
    <row r="223" spans="3:13" ht="7.5" hidden="1" customHeight="1" x14ac:dyDescent="0.3">
      <c r="C223" s="228" t="s">
        <v>172</v>
      </c>
      <c r="D223" s="188"/>
      <c r="E223" s="194" t="s">
        <v>173</v>
      </c>
      <c r="F223" s="222" t="s">
        <v>292</v>
      </c>
      <c r="G223" s="330"/>
      <c r="H223" s="197">
        <f>'[1]D8(1)'!$U$196</f>
        <v>797876.2732727488</v>
      </c>
      <c r="I223" s="230">
        <f t="shared" si="5"/>
        <v>0</v>
      </c>
      <c r="M223" s="23"/>
    </row>
    <row r="224" spans="3:13" ht="30" hidden="1" x14ac:dyDescent="0.3">
      <c r="C224" s="319" t="s">
        <v>174</v>
      </c>
      <c r="D224" s="331"/>
      <c r="E224" s="233" t="s">
        <v>175</v>
      </c>
      <c r="F224" s="286" t="s">
        <v>305</v>
      </c>
      <c r="G224" s="330"/>
      <c r="H224" s="197">
        <f>'[1]D8(1)'!$U$341</f>
        <v>563623.48020263389</v>
      </c>
      <c r="I224" s="230">
        <f t="shared" si="5"/>
        <v>0</v>
      </c>
      <c r="M224" s="23"/>
    </row>
    <row r="225" spans="3:13" ht="18" hidden="1" x14ac:dyDescent="0.3">
      <c r="C225" s="228" t="s">
        <v>176</v>
      </c>
      <c r="D225" s="188"/>
      <c r="E225" s="226" t="s">
        <v>177</v>
      </c>
      <c r="F225" s="222" t="s">
        <v>292</v>
      </c>
      <c r="G225" s="330"/>
      <c r="H225" s="197">
        <f>'[1]D8(1)'!$U$485</f>
        <v>627776.02614055073</v>
      </c>
      <c r="I225" s="230">
        <f t="shared" si="5"/>
        <v>0</v>
      </c>
      <c r="M225" s="23"/>
    </row>
    <row r="226" spans="3:13" ht="18" hidden="1" x14ac:dyDescent="0.3">
      <c r="C226" s="228" t="s">
        <v>178</v>
      </c>
      <c r="D226" s="188"/>
      <c r="E226" s="194" t="s">
        <v>179</v>
      </c>
      <c r="F226" s="222" t="s">
        <v>292</v>
      </c>
      <c r="G226" s="330"/>
      <c r="H226" s="197">
        <f>'[1]D8(1)'!$U$629</f>
        <v>4833091.5650318367</v>
      </c>
      <c r="I226" s="230">
        <f t="shared" si="5"/>
        <v>0</v>
      </c>
      <c r="M226" s="23"/>
    </row>
    <row r="227" spans="3:13" ht="18" hidden="1" x14ac:dyDescent="0.3">
      <c r="C227" s="228" t="s">
        <v>180</v>
      </c>
      <c r="D227" s="195"/>
      <c r="E227" s="194" t="s">
        <v>181</v>
      </c>
      <c r="F227" s="222" t="s">
        <v>292</v>
      </c>
      <c r="G227" s="330"/>
      <c r="H227" s="197"/>
      <c r="I227" s="230">
        <f t="shared" si="5"/>
        <v>0</v>
      </c>
      <c r="M227" s="23"/>
    </row>
    <row r="228" spans="3:13" ht="18" hidden="1" x14ac:dyDescent="0.3">
      <c r="C228" s="245" t="s">
        <v>182</v>
      </c>
      <c r="D228" s="195"/>
      <c r="E228" s="194" t="s">
        <v>183</v>
      </c>
      <c r="F228" s="222" t="s">
        <v>292</v>
      </c>
      <c r="G228" s="330"/>
      <c r="H228" s="197">
        <f>'[1]D8(1)'!$U$845</f>
        <v>2626623.9449064513</v>
      </c>
      <c r="I228" s="230">
        <f t="shared" si="5"/>
        <v>0</v>
      </c>
      <c r="M228" s="23"/>
    </row>
    <row r="229" spans="3:13" ht="18" hidden="1" x14ac:dyDescent="0.3">
      <c r="C229" s="245" t="s">
        <v>184</v>
      </c>
      <c r="D229" s="195"/>
      <c r="E229" s="226" t="s">
        <v>185</v>
      </c>
      <c r="F229" s="222" t="s">
        <v>292</v>
      </c>
      <c r="G229" s="330"/>
      <c r="H229" s="197">
        <f>'[1]D8(1)'!$U$1061</f>
        <v>1746660.5000606263</v>
      </c>
      <c r="I229" s="230">
        <f t="shared" si="5"/>
        <v>0</v>
      </c>
      <c r="M229" s="23"/>
    </row>
    <row r="230" spans="3:13" ht="15.6" hidden="1" x14ac:dyDescent="0.3">
      <c r="C230" s="245" t="s">
        <v>186</v>
      </c>
      <c r="D230" s="195"/>
      <c r="E230" s="226" t="s">
        <v>187</v>
      </c>
      <c r="F230" s="222" t="s">
        <v>88</v>
      </c>
      <c r="G230" s="330"/>
      <c r="H230" s="197">
        <f>'[1]D8(1)'!$U$1205</f>
        <v>18068.988645258218</v>
      </c>
      <c r="I230" s="230">
        <f t="shared" si="5"/>
        <v>0</v>
      </c>
      <c r="M230" s="23"/>
    </row>
    <row r="231" spans="3:13" ht="18" hidden="1" x14ac:dyDescent="0.3">
      <c r="C231" s="245" t="s">
        <v>188</v>
      </c>
      <c r="D231" s="195"/>
      <c r="E231" s="226" t="s">
        <v>189</v>
      </c>
      <c r="F231" s="222" t="s">
        <v>292</v>
      </c>
      <c r="G231" s="330"/>
      <c r="H231" s="197">
        <f>'[1]D8(1)'!$U$1349</f>
        <v>174724.84410617541</v>
      </c>
      <c r="I231" s="230">
        <f t="shared" si="5"/>
        <v>0</v>
      </c>
      <c r="M231" s="23"/>
    </row>
    <row r="232" spans="3:13" ht="18" hidden="1" x14ac:dyDescent="0.3">
      <c r="C232" s="245" t="s">
        <v>190</v>
      </c>
      <c r="D232" s="331"/>
      <c r="E232" s="194" t="s">
        <v>191</v>
      </c>
      <c r="F232" s="222" t="s">
        <v>298</v>
      </c>
      <c r="G232" s="330"/>
      <c r="H232" s="197">
        <f>'[1]D8(1)'!$U$1489</f>
        <v>157193.39682998668</v>
      </c>
      <c r="I232" s="230">
        <f t="shared" si="5"/>
        <v>0</v>
      </c>
      <c r="M232" s="23"/>
    </row>
    <row r="233" spans="3:13" ht="15.6" hidden="1" x14ac:dyDescent="0.3">
      <c r="C233" s="245" t="s">
        <v>192</v>
      </c>
      <c r="D233" s="364"/>
      <c r="E233" s="364" t="s">
        <v>193</v>
      </c>
      <c r="F233" s="222" t="s">
        <v>194</v>
      </c>
      <c r="G233" s="330"/>
      <c r="H233" s="197">
        <f>'[1]D8(1)'!$U$1643</f>
        <v>332808.62720317673</v>
      </c>
      <c r="I233" s="230">
        <f t="shared" si="5"/>
        <v>0</v>
      </c>
      <c r="M233" s="23"/>
    </row>
    <row r="234" spans="3:13" ht="15.6" hidden="1" x14ac:dyDescent="0.3">
      <c r="C234" s="365" t="s">
        <v>195</v>
      </c>
      <c r="D234" s="364"/>
      <c r="E234" s="364" t="s">
        <v>196</v>
      </c>
      <c r="F234" s="366" t="s">
        <v>194</v>
      </c>
      <c r="G234" s="367"/>
      <c r="H234" s="368">
        <f>'[1]D8(1)'!$U$1784</f>
        <v>497707.06385714648</v>
      </c>
      <c r="I234" s="230">
        <f t="shared" si="5"/>
        <v>0</v>
      </c>
      <c r="M234" s="23"/>
    </row>
    <row r="235" spans="3:13" ht="15.6" hidden="1" x14ac:dyDescent="0.3">
      <c r="C235" s="365" t="s">
        <v>197</v>
      </c>
      <c r="D235" s="364"/>
      <c r="E235" s="364" t="s">
        <v>198</v>
      </c>
      <c r="F235" s="366" t="s">
        <v>194</v>
      </c>
      <c r="G235" s="367"/>
      <c r="H235" s="368">
        <f>+'[1]D8(1)'!U1927</f>
        <v>1013393.9810755249</v>
      </c>
      <c r="I235" s="230">
        <f t="shared" si="5"/>
        <v>0</v>
      </c>
      <c r="M235" s="23"/>
    </row>
    <row r="236" spans="3:13" ht="18" hidden="1" x14ac:dyDescent="0.3">
      <c r="C236" s="365" t="s">
        <v>199</v>
      </c>
      <c r="D236" s="364"/>
      <c r="E236" s="369" t="s">
        <v>200</v>
      </c>
      <c r="F236" s="366" t="s">
        <v>298</v>
      </c>
      <c r="G236" s="367"/>
      <c r="H236" s="368">
        <f>'[1]D8(1)'!$U$2069</f>
        <v>16119.805555555558</v>
      </c>
      <c r="I236" s="230">
        <f t="shared" si="5"/>
        <v>0</v>
      </c>
      <c r="M236" s="23"/>
    </row>
    <row r="237" spans="3:13" ht="8.25" hidden="1" customHeight="1" x14ac:dyDescent="0.3">
      <c r="C237" s="245" t="s">
        <v>201</v>
      </c>
      <c r="D237" s="246"/>
      <c r="E237" s="320" t="s">
        <v>202</v>
      </c>
      <c r="F237" s="222" t="s">
        <v>298</v>
      </c>
      <c r="G237" s="330"/>
      <c r="H237" s="197">
        <f>'[1]D8(1)'!$U$2147</f>
        <v>15429.805555555557</v>
      </c>
      <c r="I237" s="230">
        <f t="shared" si="5"/>
        <v>0</v>
      </c>
      <c r="M237" s="23"/>
    </row>
    <row r="238" spans="3:13" ht="15.6" hidden="1" x14ac:dyDescent="0.3">
      <c r="C238" s="245" t="s">
        <v>203</v>
      </c>
      <c r="D238" s="246"/>
      <c r="E238" s="320" t="s">
        <v>204</v>
      </c>
      <c r="F238" s="222" t="s">
        <v>194</v>
      </c>
      <c r="G238" s="330"/>
      <c r="H238" s="197">
        <f>'[1]D8(1)'!$U$2219</f>
        <v>15027.305555555557</v>
      </c>
      <c r="I238" s="230">
        <f t="shared" si="5"/>
        <v>0</v>
      </c>
      <c r="M238" s="23"/>
    </row>
    <row r="239" spans="3:13" ht="18" hidden="1" x14ac:dyDescent="0.3">
      <c r="C239" s="245" t="s">
        <v>205</v>
      </c>
      <c r="D239" s="246"/>
      <c r="E239" s="194" t="s">
        <v>206</v>
      </c>
      <c r="F239" s="222" t="s">
        <v>298</v>
      </c>
      <c r="G239" s="330"/>
      <c r="H239" s="197">
        <f>'[1]D8(2)'!$U$54</f>
        <v>216316.85163713741</v>
      </c>
      <c r="I239" s="264">
        <f t="shared" si="5"/>
        <v>0</v>
      </c>
      <c r="M239" s="23"/>
    </row>
    <row r="240" spans="3:13" ht="18" hidden="1" x14ac:dyDescent="0.3">
      <c r="C240" s="245" t="s">
        <v>207</v>
      </c>
      <c r="D240" s="246"/>
      <c r="E240" s="194" t="s">
        <v>208</v>
      </c>
      <c r="F240" s="222" t="s">
        <v>298</v>
      </c>
      <c r="G240" s="330"/>
      <c r="H240" s="197">
        <f>'[1]D8(2)'!$U$198</f>
        <v>218559.35163713741</v>
      </c>
      <c r="I240" s="230">
        <f t="shared" si="5"/>
        <v>0</v>
      </c>
      <c r="M240" s="23"/>
    </row>
    <row r="241" spans="3:13" ht="15.6" hidden="1" x14ac:dyDescent="0.3">
      <c r="C241" s="245" t="s">
        <v>209</v>
      </c>
      <c r="D241" s="246"/>
      <c r="E241" s="194" t="s">
        <v>210</v>
      </c>
      <c r="F241" s="222" t="s">
        <v>194</v>
      </c>
      <c r="G241" s="330"/>
      <c r="H241" s="197">
        <f>'[1]D8(2)'!$U$342</f>
        <v>1038317.6991034171</v>
      </c>
      <c r="I241" s="264">
        <f t="shared" si="5"/>
        <v>0</v>
      </c>
      <c r="M241" s="23"/>
    </row>
    <row r="242" spans="3:13" ht="15.6" hidden="1" x14ac:dyDescent="0.3">
      <c r="C242" s="245" t="s">
        <v>211</v>
      </c>
      <c r="D242" s="246"/>
      <c r="E242" s="194" t="s">
        <v>212</v>
      </c>
      <c r="F242" s="222" t="s">
        <v>194</v>
      </c>
      <c r="G242" s="330"/>
      <c r="H242" s="197">
        <f>'[1]D8(2)'!$U$486</f>
        <v>1170485.9876483907</v>
      </c>
      <c r="I242" s="230">
        <f t="shared" si="5"/>
        <v>0</v>
      </c>
      <c r="M242" s="23"/>
    </row>
    <row r="243" spans="3:13" ht="15.6" hidden="1" x14ac:dyDescent="0.3">
      <c r="C243" s="245" t="s">
        <v>213</v>
      </c>
      <c r="D243" s="246"/>
      <c r="E243" s="194" t="s">
        <v>214</v>
      </c>
      <c r="F243" s="222" t="s">
        <v>194</v>
      </c>
      <c r="G243" s="330"/>
      <c r="H243" s="197">
        <f>'[1]D8(2)'!$U$630</f>
        <v>1011292.6991034171</v>
      </c>
      <c r="I243" s="230">
        <f t="shared" si="5"/>
        <v>0</v>
      </c>
      <c r="M243" s="23"/>
    </row>
    <row r="244" spans="3:13" ht="15.6" hidden="1" x14ac:dyDescent="0.3">
      <c r="C244" s="245" t="s">
        <v>215</v>
      </c>
      <c r="D244" s="246"/>
      <c r="E244" s="194" t="s">
        <v>216</v>
      </c>
      <c r="F244" s="222" t="s">
        <v>194</v>
      </c>
      <c r="G244" s="330"/>
      <c r="H244" s="197">
        <f>'[1]D8(2)'!$U$774</f>
        <v>1260267.6991034171</v>
      </c>
      <c r="I244" s="230">
        <f t="shared" si="5"/>
        <v>0</v>
      </c>
      <c r="M244" s="23"/>
    </row>
    <row r="245" spans="3:13" ht="15.6" hidden="1" x14ac:dyDescent="0.3">
      <c r="C245" s="245" t="s">
        <v>217</v>
      </c>
      <c r="D245" s="246"/>
      <c r="E245" s="194" t="s">
        <v>218</v>
      </c>
      <c r="F245" s="222" t="s">
        <v>194</v>
      </c>
      <c r="G245" s="330"/>
      <c r="H245" s="197">
        <f>+'[1]D8(2)'!U846</f>
        <v>319710.05848004541</v>
      </c>
      <c r="I245" s="264">
        <f t="shared" si="5"/>
        <v>0</v>
      </c>
      <c r="M245" s="23"/>
    </row>
    <row r="246" spans="3:13" ht="15.6" hidden="1" x14ac:dyDescent="0.3">
      <c r="C246" s="245" t="s">
        <v>219</v>
      </c>
      <c r="D246" s="246"/>
      <c r="E246" s="194" t="s">
        <v>220</v>
      </c>
      <c r="F246" s="222" t="s">
        <v>194</v>
      </c>
      <c r="G246" s="330">
        <v>0</v>
      </c>
      <c r="H246" s="197">
        <f>+'[1]D8(2)'!U990</f>
        <v>698489.63711661415</v>
      </c>
      <c r="I246" s="230">
        <f t="shared" si="5"/>
        <v>0</v>
      </c>
      <c r="M246" s="23"/>
    </row>
    <row r="247" spans="3:13" ht="15.6" hidden="1" x14ac:dyDescent="0.3">
      <c r="C247" s="245" t="s">
        <v>221</v>
      </c>
      <c r="D247" s="246"/>
      <c r="E247" s="194" t="s">
        <v>222</v>
      </c>
      <c r="F247" s="222" t="s">
        <v>194</v>
      </c>
      <c r="G247" s="330">
        <v>0</v>
      </c>
      <c r="H247" s="197">
        <f>+'[1]D8(2)'!U1134</f>
        <v>333127.39576983603</v>
      </c>
      <c r="I247" s="230">
        <f t="shared" si="5"/>
        <v>0</v>
      </c>
      <c r="M247" s="23"/>
    </row>
    <row r="248" spans="3:13" ht="18" hidden="1" x14ac:dyDescent="0.3">
      <c r="C248" s="245" t="s">
        <v>223</v>
      </c>
      <c r="D248" s="246"/>
      <c r="E248" s="194" t="s">
        <v>224</v>
      </c>
      <c r="F248" s="222" t="s">
        <v>293</v>
      </c>
      <c r="G248" s="330">
        <v>0</v>
      </c>
      <c r="H248" s="197">
        <f>+'[1]D8(2)'!U1278</f>
        <v>886141.66429400118</v>
      </c>
      <c r="I248" s="230">
        <f t="shared" si="5"/>
        <v>0</v>
      </c>
      <c r="M248" s="23"/>
    </row>
    <row r="249" spans="3:13" ht="15.6" hidden="1" x14ac:dyDescent="0.3">
      <c r="C249" s="245" t="s">
        <v>225</v>
      </c>
      <c r="D249" s="246"/>
      <c r="E249" s="194" t="s">
        <v>226</v>
      </c>
      <c r="F249" s="222" t="s">
        <v>194</v>
      </c>
      <c r="G249" s="330">
        <v>0</v>
      </c>
      <c r="H249" s="197">
        <f>'[1]D8(2)'!$U$1422</f>
        <v>163430.668422302</v>
      </c>
      <c r="I249" s="230">
        <f>+G249*H249</f>
        <v>0</v>
      </c>
      <c r="M249" s="23"/>
    </row>
    <row r="250" spans="3:13" ht="15.6" hidden="1" x14ac:dyDescent="0.3">
      <c r="C250" s="245" t="s">
        <v>227</v>
      </c>
      <c r="D250" s="246"/>
      <c r="E250" s="194" t="s">
        <v>228</v>
      </c>
      <c r="F250" s="222" t="s">
        <v>194</v>
      </c>
      <c r="G250" s="330">
        <v>0</v>
      </c>
      <c r="H250" s="197">
        <f>'[1]D8(2)'!$U$1494</f>
        <v>223115.668422302</v>
      </c>
      <c r="I250" s="230">
        <f>+G250*H250</f>
        <v>0</v>
      </c>
      <c r="M250" s="23"/>
    </row>
    <row r="251" spans="3:13" ht="18.600000000000001" customHeight="1" x14ac:dyDescent="0.3">
      <c r="C251" s="245" t="s">
        <v>229</v>
      </c>
      <c r="D251" s="246"/>
      <c r="E251" s="226" t="s">
        <v>230</v>
      </c>
      <c r="F251" s="222" t="s">
        <v>293</v>
      </c>
      <c r="G251" s="330">
        <v>786</v>
      </c>
      <c r="H251" s="323">
        <f>+'[1]D8(2)'!U1566</f>
        <v>241774.11720877138</v>
      </c>
      <c r="I251" s="264">
        <f>+G251*H251</f>
        <v>190034456.12609431</v>
      </c>
      <c r="M251" s="23"/>
    </row>
    <row r="252" spans="3:13" ht="18" hidden="1" x14ac:dyDescent="0.3">
      <c r="C252" s="245" t="s">
        <v>231</v>
      </c>
      <c r="D252" s="246"/>
      <c r="E252" s="226" t="s">
        <v>232</v>
      </c>
      <c r="F252" s="222" t="s">
        <v>293</v>
      </c>
      <c r="G252" s="330">
        <v>0</v>
      </c>
      <c r="H252" s="192">
        <v>0</v>
      </c>
      <c r="I252" s="230">
        <f>+G252*H252</f>
        <v>0</v>
      </c>
      <c r="M252" s="23"/>
    </row>
    <row r="253" spans="3:13" ht="18" hidden="1" x14ac:dyDescent="0.3">
      <c r="C253" s="245" t="s">
        <v>233</v>
      </c>
      <c r="D253" s="246"/>
      <c r="E253" s="226" t="s">
        <v>234</v>
      </c>
      <c r="F253" s="222" t="s">
        <v>298</v>
      </c>
      <c r="G253" s="330">
        <v>0</v>
      </c>
      <c r="H253" s="192">
        <f>+'[1]D8(2)'!U1706</f>
        <v>17303.097599065371</v>
      </c>
      <c r="I253" s="230">
        <f>+G253*H253</f>
        <v>0</v>
      </c>
      <c r="M253" s="23"/>
    </row>
    <row r="254" spans="3:13" ht="18" hidden="1" x14ac:dyDescent="0.3">
      <c r="C254" s="187" t="s">
        <v>235</v>
      </c>
      <c r="D254" s="195"/>
      <c r="E254" s="194" t="s">
        <v>236</v>
      </c>
      <c r="F254" s="222" t="s">
        <v>298</v>
      </c>
      <c r="G254" s="330">
        <v>0</v>
      </c>
      <c r="H254" s="197">
        <f>'[1]D8(1)'!$U$2286</f>
        <v>171754.55291790437</v>
      </c>
      <c r="I254" s="230">
        <f t="shared" ref="I254:I263" si="6">+G254*H254</f>
        <v>0</v>
      </c>
      <c r="M254" s="23"/>
    </row>
    <row r="255" spans="3:13" ht="18" hidden="1" x14ac:dyDescent="0.3">
      <c r="C255" s="187" t="s">
        <v>237</v>
      </c>
      <c r="D255" s="195"/>
      <c r="E255" s="194" t="s">
        <v>238</v>
      </c>
      <c r="F255" s="222" t="s">
        <v>298</v>
      </c>
      <c r="G255" s="330">
        <v>0</v>
      </c>
      <c r="H255" s="197">
        <v>0</v>
      </c>
      <c r="I255" s="230">
        <f t="shared" si="6"/>
        <v>0</v>
      </c>
      <c r="M255" s="23"/>
    </row>
    <row r="256" spans="3:13" ht="18" hidden="1" x14ac:dyDescent="0.3">
      <c r="C256" s="187" t="s">
        <v>239</v>
      </c>
      <c r="D256" s="195"/>
      <c r="E256" s="194" t="s">
        <v>240</v>
      </c>
      <c r="F256" s="222" t="s">
        <v>298</v>
      </c>
      <c r="G256" s="330">
        <v>0</v>
      </c>
      <c r="H256" s="197">
        <v>0</v>
      </c>
      <c r="I256" s="230">
        <f t="shared" si="6"/>
        <v>0</v>
      </c>
      <c r="M256" s="23"/>
    </row>
    <row r="257" spans="3:13" ht="18" hidden="1" x14ac:dyDescent="0.3">
      <c r="C257" s="187" t="s">
        <v>241</v>
      </c>
      <c r="D257" s="195"/>
      <c r="E257" s="194" t="s">
        <v>242</v>
      </c>
      <c r="F257" s="222" t="s">
        <v>293</v>
      </c>
      <c r="G257" s="330">
        <v>0</v>
      </c>
      <c r="H257" s="323">
        <f>+'[1]D8(2)'!$U$1854</f>
        <v>1487382.9914681558</v>
      </c>
      <c r="I257" s="230">
        <f t="shared" si="6"/>
        <v>0</v>
      </c>
      <c r="M257" s="23"/>
    </row>
    <row r="258" spans="3:13" ht="15.6" hidden="1" x14ac:dyDescent="0.3">
      <c r="C258" s="187" t="s">
        <v>243</v>
      </c>
      <c r="D258" s="195"/>
      <c r="E258" s="194" t="s">
        <v>244</v>
      </c>
      <c r="F258" s="222" t="s">
        <v>194</v>
      </c>
      <c r="G258" s="330">
        <v>0</v>
      </c>
      <c r="H258" s="252">
        <f>+'[1]D8(2)'!U2008</f>
        <v>24163684.885243259</v>
      </c>
      <c r="I258" s="230">
        <f t="shared" si="6"/>
        <v>0</v>
      </c>
      <c r="M258" s="23"/>
    </row>
    <row r="259" spans="3:13" ht="15.6" hidden="1" x14ac:dyDescent="0.3">
      <c r="C259" s="187" t="s">
        <v>245</v>
      </c>
      <c r="D259" s="195"/>
      <c r="E259" s="194" t="s">
        <v>246</v>
      </c>
      <c r="F259" s="222" t="s">
        <v>194</v>
      </c>
      <c r="G259" s="330">
        <v>0</v>
      </c>
      <c r="H259" s="324">
        <f>+'[1]D8(2)'!U2144</f>
        <v>2882097.2549194032</v>
      </c>
      <c r="I259" s="230">
        <f t="shared" si="6"/>
        <v>0</v>
      </c>
      <c r="M259" s="23"/>
    </row>
    <row r="260" spans="3:13" ht="15.6" hidden="1" x14ac:dyDescent="0.3">
      <c r="C260" s="187" t="s">
        <v>247</v>
      </c>
      <c r="D260" s="195"/>
      <c r="E260" s="194" t="s">
        <v>248</v>
      </c>
      <c r="F260" s="222" t="s">
        <v>194</v>
      </c>
      <c r="G260" s="330">
        <v>0</v>
      </c>
      <c r="H260" s="324">
        <f>+'[1]D8(2)'!U2288</f>
        <v>2825723.0688752038</v>
      </c>
      <c r="I260" s="230">
        <f t="shared" si="6"/>
        <v>0</v>
      </c>
      <c r="M260" s="23"/>
    </row>
    <row r="261" spans="3:13" ht="15.6" hidden="1" x14ac:dyDescent="0.3">
      <c r="C261" s="187" t="s">
        <v>249</v>
      </c>
      <c r="D261" s="195"/>
      <c r="E261" s="194" t="s">
        <v>250</v>
      </c>
      <c r="F261" s="222" t="s">
        <v>194</v>
      </c>
      <c r="G261" s="330">
        <v>0</v>
      </c>
      <c r="H261" s="324">
        <f>+'[1]D8(2)'!U2432</f>
        <v>2882097.2549194032</v>
      </c>
      <c r="I261" s="230">
        <f t="shared" si="6"/>
        <v>0</v>
      </c>
      <c r="M261" s="23"/>
    </row>
    <row r="262" spans="3:13" ht="15.6" hidden="1" x14ac:dyDescent="0.3">
      <c r="C262" s="187" t="s">
        <v>251</v>
      </c>
      <c r="D262" s="195"/>
      <c r="E262" s="194" t="s">
        <v>252</v>
      </c>
      <c r="F262" s="222" t="s">
        <v>194</v>
      </c>
      <c r="G262" s="330">
        <v>0</v>
      </c>
      <c r="H262" s="324">
        <f>+'[1]D8(2)'!U2576</f>
        <v>2825723.0688752038</v>
      </c>
      <c r="I262" s="230">
        <f t="shared" si="6"/>
        <v>0</v>
      </c>
      <c r="M262" s="23"/>
    </row>
    <row r="263" spans="3:13" ht="15.6" hidden="1" x14ac:dyDescent="0.3">
      <c r="C263" s="187" t="s">
        <v>253</v>
      </c>
      <c r="D263" s="195"/>
      <c r="E263" s="194" t="s">
        <v>254</v>
      </c>
      <c r="F263" s="222" t="s">
        <v>194</v>
      </c>
      <c r="G263" s="330">
        <v>0</v>
      </c>
      <c r="H263" s="324">
        <f>+'[1]D8(2)'!U2720</f>
        <v>2882097.2549194032</v>
      </c>
      <c r="I263" s="230">
        <f t="shared" si="6"/>
        <v>0</v>
      </c>
      <c r="M263" s="23"/>
    </row>
    <row r="264" spans="3:13" ht="18" hidden="1" x14ac:dyDescent="0.3">
      <c r="C264" s="187" t="s">
        <v>255</v>
      </c>
      <c r="D264" s="195"/>
      <c r="E264" s="194" t="s">
        <v>256</v>
      </c>
      <c r="F264" s="222" t="s">
        <v>293</v>
      </c>
      <c r="G264" s="330">
        <v>0</v>
      </c>
      <c r="H264" s="323">
        <f>+'[1]D8(2)'!U2863</f>
        <v>879428.69495517691</v>
      </c>
      <c r="I264" s="230">
        <f>+G264*H264</f>
        <v>0</v>
      </c>
      <c r="M264" s="23"/>
    </row>
    <row r="265" spans="3:13" ht="21" customHeight="1" x14ac:dyDescent="0.3">
      <c r="C265" s="187" t="s">
        <v>257</v>
      </c>
      <c r="D265" s="195"/>
      <c r="E265" s="194" t="s">
        <v>258</v>
      </c>
      <c r="F265" s="222" t="s">
        <v>293</v>
      </c>
      <c r="G265" s="330">
        <v>0</v>
      </c>
      <c r="H265" s="197">
        <f>+'[1]D8(2)'!$U$3007</f>
        <v>2745096.6949551771</v>
      </c>
      <c r="I265" s="230">
        <f>+G265*H265</f>
        <v>0</v>
      </c>
      <c r="M265" s="23"/>
    </row>
    <row r="266" spans="3:13" ht="16.2" thickBot="1" x14ac:dyDescent="0.35">
      <c r="C266" s="187"/>
      <c r="D266" s="188"/>
      <c r="E266" s="194"/>
      <c r="F266" s="190"/>
      <c r="G266" s="191"/>
      <c r="H266" s="252"/>
      <c r="I266" s="253"/>
    </row>
    <row r="267" spans="3:13" ht="15.6" x14ac:dyDescent="0.3">
      <c r="C267" s="202"/>
      <c r="D267" s="203"/>
      <c r="E267" s="204"/>
      <c r="F267" s="203"/>
      <c r="G267" s="205"/>
      <c r="H267" s="206"/>
      <c r="I267" s="207"/>
    </row>
    <row r="268" spans="3:13" ht="15.6" x14ac:dyDescent="0.3">
      <c r="C268" s="208"/>
      <c r="D268" s="236" t="s">
        <v>306</v>
      </c>
      <c r="E268" s="237"/>
      <c r="F268" s="211"/>
      <c r="G268" s="212"/>
      <c r="H268" s="213"/>
      <c r="I268" s="214">
        <f>SUM(I222:I265)</f>
        <v>190034456.12609431</v>
      </c>
    </row>
    <row r="269" spans="3:13" ht="16.2" thickBot="1" x14ac:dyDescent="0.35">
      <c r="C269" s="238"/>
      <c r="D269" s="239"/>
      <c r="E269" s="239"/>
      <c r="F269" s="240"/>
      <c r="G269" s="241"/>
      <c r="H269" s="219"/>
      <c r="I269" s="220"/>
    </row>
    <row r="270" spans="3:13" ht="15.6" x14ac:dyDescent="0.3">
      <c r="C270" s="359"/>
      <c r="D270" s="370"/>
      <c r="E270" s="371"/>
      <c r="F270" s="204"/>
      <c r="G270" s="361"/>
      <c r="H270" s="372"/>
      <c r="I270" s="373"/>
    </row>
    <row r="271" spans="3:13" ht="15.6" x14ac:dyDescent="0.3">
      <c r="C271" s="187"/>
      <c r="D271" s="188"/>
      <c r="E271" s="244" t="s">
        <v>259</v>
      </c>
      <c r="F271" s="246"/>
      <c r="G271" s="353"/>
      <c r="H271" s="291"/>
      <c r="I271" s="253"/>
    </row>
    <row r="272" spans="3:13" ht="19.8" customHeight="1" x14ac:dyDescent="0.3">
      <c r="C272" s="187" t="s">
        <v>260</v>
      </c>
      <c r="D272" s="188"/>
      <c r="E272" s="226" t="s">
        <v>261</v>
      </c>
      <c r="F272" s="222" t="s">
        <v>298</v>
      </c>
      <c r="G272" s="353">
        <v>249.8</v>
      </c>
      <c r="H272" s="291">
        <f>+'[1]D8(2)'!U54</f>
        <v>216316.85163713741</v>
      </c>
      <c r="I272" s="261">
        <f>+H272*G272</f>
        <v>54035949.538956925</v>
      </c>
      <c r="K272" s="31"/>
    </row>
    <row r="273" spans="3:11" ht="18" x14ac:dyDescent="0.3">
      <c r="C273" s="187"/>
      <c r="D273" s="188"/>
      <c r="E273" s="226" t="s">
        <v>262</v>
      </c>
      <c r="F273" s="222" t="s">
        <v>298</v>
      </c>
      <c r="G273" s="353">
        <v>235.79999999999998</v>
      </c>
      <c r="H273" s="291">
        <f>+[1]D2!U1440</f>
        <v>129095.32214492503</v>
      </c>
      <c r="I273" s="261">
        <f t="shared" ref="I273" si="7">+H273*G273</f>
        <v>30440676.961773317</v>
      </c>
      <c r="K273" s="31"/>
    </row>
    <row r="274" spans="3:11" ht="7.5" customHeight="1" thickBot="1" x14ac:dyDescent="0.35">
      <c r="C274" s="292"/>
      <c r="D274" s="374"/>
      <c r="E274" s="375"/>
      <c r="F274" s="366"/>
      <c r="G274" s="376"/>
      <c r="H274" s="296"/>
      <c r="I274" s="377"/>
    </row>
    <row r="275" spans="3:11" ht="15.6" x14ac:dyDescent="0.3">
      <c r="C275" s="202"/>
      <c r="D275" s="203"/>
      <c r="E275" s="204"/>
      <c r="F275" s="203"/>
      <c r="G275" s="205"/>
      <c r="H275" s="206"/>
      <c r="I275" s="207"/>
    </row>
    <row r="276" spans="3:11" ht="15.6" x14ac:dyDescent="0.3">
      <c r="C276" s="208"/>
      <c r="D276" s="236" t="s">
        <v>307</v>
      </c>
      <c r="E276" s="237"/>
      <c r="F276" s="211"/>
      <c r="G276" s="212"/>
      <c r="H276" s="213"/>
      <c r="I276" s="214">
        <f>SUM(I272:I274)</f>
        <v>84476626.500730246</v>
      </c>
    </row>
    <row r="277" spans="3:11" ht="16.2" thickBot="1" x14ac:dyDescent="0.35">
      <c r="C277" s="378"/>
      <c r="D277" s="239"/>
      <c r="E277" s="239"/>
      <c r="F277" s="240"/>
      <c r="G277" s="241"/>
      <c r="H277" s="219"/>
      <c r="I277" s="220"/>
    </row>
  </sheetData>
  <mergeCells count="1">
    <mergeCell ref="C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4772E-432A-4036-AF06-CC45D89193E2}">
  <dimension ref="A2:S60"/>
  <sheetViews>
    <sheetView tabSelected="1" workbookViewId="0">
      <selection activeCell="L48" sqref="L48"/>
    </sheetView>
  </sheetViews>
  <sheetFormatPr defaultRowHeight="14.4" x14ac:dyDescent="0.3"/>
  <cols>
    <col min="1" max="1" width="1.33203125" customWidth="1"/>
    <col min="2" max="2" width="16.5546875" customWidth="1"/>
    <col min="3" max="3" width="1.6640625" customWidth="1"/>
    <col min="4" max="4" width="23.6640625" style="13" customWidth="1"/>
    <col min="5" max="5" width="18.6640625" style="13" customWidth="1"/>
    <col min="6" max="6" width="4.44140625" customWidth="1"/>
    <col min="7" max="7" width="4.6640625" customWidth="1"/>
    <col min="8" max="8" width="29.109375" style="148" customWidth="1"/>
    <col min="9" max="9" width="12.77734375" customWidth="1"/>
    <col min="10" max="10" width="1.109375" customWidth="1"/>
    <col min="13" max="13" width="20.44140625" customWidth="1"/>
    <col min="14" max="14" width="26.33203125" style="49" customWidth="1"/>
    <col min="15" max="15" width="17.6640625" customWidth="1"/>
    <col min="18" max="18" width="14.33203125" customWidth="1"/>
    <col min="19" max="19" width="14.44140625" customWidth="1"/>
  </cols>
  <sheetData>
    <row r="2" spans="1:12" ht="8.25" customHeight="1" thickBot="1" x14ac:dyDescent="0.35">
      <c r="A2" s="44">
        <f>+_DIV1</f>
        <v>16700000</v>
      </c>
      <c r="B2" s="45"/>
      <c r="C2" s="45"/>
      <c r="D2" s="46"/>
      <c r="E2" s="46"/>
      <c r="F2" s="45"/>
      <c r="G2" s="45"/>
      <c r="H2" s="47"/>
      <c r="I2" s="45"/>
      <c r="J2" s="48"/>
      <c r="K2" s="6"/>
      <c r="L2" s="6"/>
    </row>
    <row r="3" spans="1:12" ht="9" customHeight="1" x14ac:dyDescent="0.3">
      <c r="A3" s="50"/>
      <c r="B3" s="1"/>
      <c r="C3" s="2"/>
      <c r="D3" s="3"/>
      <c r="E3" s="3"/>
      <c r="F3" s="2"/>
      <c r="G3" s="2"/>
      <c r="H3" s="4"/>
      <c r="I3" s="42"/>
      <c r="J3" s="51"/>
      <c r="K3" s="6"/>
      <c r="L3" s="6"/>
    </row>
    <row r="4" spans="1:12" ht="17.399999999999999" x14ac:dyDescent="0.3">
      <c r="A4" s="50"/>
      <c r="B4" s="149" t="s">
        <v>270</v>
      </c>
      <c r="C4" s="52"/>
      <c r="D4" s="25"/>
      <c r="E4" s="25"/>
      <c r="F4" s="52"/>
      <c r="G4" s="52"/>
      <c r="H4" s="53"/>
      <c r="I4" s="54"/>
      <c r="J4" s="51"/>
      <c r="K4" s="6"/>
      <c r="L4" s="6"/>
    </row>
    <row r="5" spans="1:12" ht="21" x14ac:dyDescent="0.4">
      <c r="A5" s="50"/>
      <c r="B5" s="150" t="s">
        <v>263</v>
      </c>
      <c r="C5" s="52"/>
      <c r="D5" s="25"/>
      <c r="E5" s="25"/>
      <c r="F5" s="52"/>
      <c r="G5" s="52"/>
      <c r="H5" s="53"/>
      <c r="I5" s="54"/>
      <c r="J5" s="51"/>
      <c r="K5" s="6"/>
      <c r="L5" s="6"/>
    </row>
    <row r="6" spans="1:12" x14ac:dyDescent="0.3">
      <c r="A6" s="50"/>
      <c r="B6" s="55"/>
      <c r="C6" s="52"/>
      <c r="D6" s="25"/>
      <c r="E6" s="25"/>
      <c r="F6" s="52"/>
      <c r="G6" s="52"/>
      <c r="H6" s="53"/>
      <c r="I6" s="54"/>
      <c r="J6" s="51"/>
      <c r="K6" s="6"/>
      <c r="L6" s="6"/>
    </row>
    <row r="7" spans="1:12" x14ac:dyDescent="0.3">
      <c r="A7" s="50"/>
      <c r="B7" s="55"/>
      <c r="C7" s="52"/>
      <c r="D7" s="25"/>
      <c r="E7" s="25"/>
      <c r="F7" s="52"/>
      <c r="G7" s="52"/>
      <c r="H7" s="53"/>
      <c r="I7" s="54"/>
      <c r="J7" s="51"/>
      <c r="K7" s="6"/>
      <c r="L7" s="6"/>
    </row>
    <row r="8" spans="1:12" x14ac:dyDescent="0.3">
      <c r="A8" s="50"/>
      <c r="B8" s="11" t="s">
        <v>266</v>
      </c>
      <c r="C8" s="12" t="s">
        <v>0</v>
      </c>
      <c r="D8" s="57" t="s">
        <v>264</v>
      </c>
      <c r="E8" s="30"/>
      <c r="F8" s="6"/>
      <c r="G8" s="6"/>
      <c r="H8" s="33"/>
      <c r="I8" s="38"/>
      <c r="J8" s="51"/>
      <c r="K8" s="6"/>
      <c r="L8" s="6"/>
    </row>
    <row r="9" spans="1:12" x14ac:dyDescent="0.3">
      <c r="A9" s="50"/>
      <c r="B9" s="11" t="s">
        <v>267</v>
      </c>
      <c r="C9" s="12" t="s">
        <v>0</v>
      </c>
      <c r="D9" s="57" t="s">
        <v>265</v>
      </c>
      <c r="E9" s="30"/>
      <c r="F9" s="6"/>
      <c r="G9" s="6"/>
      <c r="H9" s="33"/>
      <c r="I9" s="38"/>
      <c r="J9" s="51"/>
      <c r="K9" s="6"/>
      <c r="L9" s="6"/>
    </row>
    <row r="10" spans="1:12" x14ac:dyDescent="0.3">
      <c r="A10" s="50"/>
      <c r="B10" s="11" t="s">
        <v>268</v>
      </c>
      <c r="C10" s="12" t="s">
        <v>0</v>
      </c>
      <c r="D10" s="57" t="s">
        <v>269</v>
      </c>
      <c r="E10" s="30"/>
      <c r="F10" s="6"/>
      <c r="G10" s="6"/>
      <c r="H10" s="33"/>
      <c r="I10" s="38"/>
      <c r="J10" s="51"/>
      <c r="K10" s="6"/>
      <c r="L10" s="6"/>
    </row>
    <row r="11" spans="1:12" x14ac:dyDescent="0.3">
      <c r="A11" s="50"/>
      <c r="B11" s="11" t="s">
        <v>290</v>
      </c>
      <c r="C11" s="151" t="s">
        <v>289</v>
      </c>
      <c r="D11" s="58">
        <v>2024</v>
      </c>
      <c r="E11" s="30"/>
      <c r="F11" s="6"/>
      <c r="G11" s="6"/>
      <c r="H11" s="33"/>
      <c r="I11" s="38"/>
      <c r="J11" s="51"/>
      <c r="K11" s="6"/>
      <c r="L11" s="6"/>
    </row>
    <row r="12" spans="1:12" ht="8.25" customHeight="1" thickBot="1" x14ac:dyDescent="0.35">
      <c r="A12" s="50"/>
      <c r="B12" s="39"/>
      <c r="C12" s="40"/>
      <c r="D12" s="18"/>
      <c r="E12" s="18"/>
      <c r="F12" s="40"/>
      <c r="G12" s="40"/>
      <c r="H12" s="59"/>
      <c r="I12" s="60"/>
      <c r="J12" s="51"/>
      <c r="K12" s="6"/>
      <c r="L12" s="6"/>
    </row>
    <row r="13" spans="1:12" ht="7.5" customHeight="1" x14ac:dyDescent="0.3">
      <c r="A13" s="50"/>
      <c r="B13" s="1"/>
      <c r="C13" s="1"/>
      <c r="D13" s="3"/>
      <c r="E13" s="3"/>
      <c r="F13" s="2"/>
      <c r="G13" s="2"/>
      <c r="H13" s="61"/>
      <c r="I13" s="42"/>
      <c r="J13" s="51"/>
      <c r="K13" s="6"/>
      <c r="L13" s="6"/>
    </row>
    <row r="14" spans="1:12" x14ac:dyDescent="0.3">
      <c r="A14" s="50"/>
      <c r="B14" s="62"/>
      <c r="C14" s="55"/>
      <c r="D14" s="63"/>
      <c r="E14" s="63"/>
      <c r="F14" s="63"/>
      <c r="G14" s="63"/>
      <c r="H14" s="64" t="s">
        <v>271</v>
      </c>
      <c r="I14" s="65"/>
      <c r="J14" s="51"/>
      <c r="K14" s="6"/>
      <c r="L14" s="6"/>
    </row>
    <row r="15" spans="1:12" x14ac:dyDescent="0.3">
      <c r="A15" s="50"/>
      <c r="B15" s="62" t="s">
        <v>272</v>
      </c>
      <c r="C15" s="395" t="s">
        <v>273</v>
      </c>
      <c r="D15" s="396"/>
      <c r="E15" s="396"/>
      <c r="F15" s="396"/>
      <c r="G15" s="397"/>
      <c r="H15" s="64" t="s">
        <v>274</v>
      </c>
      <c r="I15" s="65"/>
      <c r="J15" s="51"/>
      <c r="K15" s="6"/>
      <c r="L15" s="6"/>
    </row>
    <row r="16" spans="1:12" x14ac:dyDescent="0.3">
      <c r="A16" s="50"/>
      <c r="B16" s="24"/>
      <c r="C16" s="24"/>
      <c r="F16" s="6"/>
      <c r="G16" s="6"/>
      <c r="H16" s="64" t="s">
        <v>12</v>
      </c>
      <c r="I16" s="65"/>
      <c r="J16" s="51"/>
      <c r="K16" s="6"/>
      <c r="L16" s="6"/>
    </row>
    <row r="17" spans="1:19" ht="6.75" customHeight="1" x14ac:dyDescent="0.3">
      <c r="A17" s="50"/>
      <c r="B17" s="24"/>
      <c r="C17" s="24"/>
      <c r="F17" s="6"/>
      <c r="G17" s="6"/>
      <c r="H17" s="66"/>
      <c r="I17" s="65"/>
      <c r="J17" s="51"/>
      <c r="K17" s="6"/>
      <c r="L17" s="6"/>
    </row>
    <row r="18" spans="1:19" ht="17.100000000000001" customHeight="1" x14ac:dyDescent="0.3">
      <c r="A18" s="50"/>
      <c r="B18" s="67">
        <v>1</v>
      </c>
      <c r="C18" s="68"/>
      <c r="D18" s="69" t="s">
        <v>275</v>
      </c>
      <c r="E18" s="69"/>
      <c r="F18" s="69"/>
      <c r="G18" s="70"/>
      <c r="H18" s="71">
        <f>+_DIV1</f>
        <v>16700000</v>
      </c>
      <c r="I18" s="72"/>
      <c r="J18" s="51"/>
      <c r="K18" s="6"/>
      <c r="L18" s="6"/>
    </row>
    <row r="19" spans="1:19" x14ac:dyDescent="0.3">
      <c r="A19" s="50"/>
      <c r="B19" s="73">
        <v>2</v>
      </c>
      <c r="C19" s="74"/>
      <c r="D19" s="75" t="s">
        <v>276</v>
      </c>
      <c r="E19" s="75"/>
      <c r="F19" s="75"/>
      <c r="G19" s="76"/>
      <c r="H19" s="77">
        <f>+_DIV2</f>
        <v>7567500</v>
      </c>
      <c r="I19" s="78"/>
      <c r="J19" s="51"/>
      <c r="K19" s="6"/>
      <c r="L19" s="6"/>
      <c r="Q19" s="79"/>
      <c r="R19" s="80"/>
      <c r="S19" s="80"/>
    </row>
    <row r="20" spans="1:19" x14ac:dyDescent="0.3">
      <c r="A20" s="50"/>
      <c r="B20" s="73">
        <v>4</v>
      </c>
      <c r="C20" s="74"/>
      <c r="D20" s="75" t="s">
        <v>277</v>
      </c>
      <c r="E20" s="75"/>
      <c r="F20" s="75"/>
      <c r="G20" s="76"/>
      <c r="H20" s="77">
        <f>+_DIV3</f>
        <v>101825484.35777122</v>
      </c>
      <c r="I20" s="78"/>
      <c r="J20" s="51"/>
      <c r="K20" s="6"/>
      <c r="L20" s="6"/>
      <c r="Q20" s="79"/>
      <c r="R20" s="80"/>
      <c r="S20" s="80"/>
    </row>
    <row r="21" spans="1:19" hidden="1" x14ac:dyDescent="0.3">
      <c r="A21" s="50"/>
      <c r="B21" s="73">
        <v>4</v>
      </c>
      <c r="C21" s="74"/>
      <c r="D21" s="75" t="s">
        <v>278</v>
      </c>
      <c r="E21" s="75"/>
      <c r="F21" s="75"/>
      <c r="G21" s="76"/>
      <c r="H21" s="77">
        <f>+_DIV4</f>
        <v>0</v>
      </c>
      <c r="I21" s="78"/>
      <c r="J21" s="51"/>
      <c r="K21" s="6"/>
      <c r="L21" s="6"/>
      <c r="Q21" s="79"/>
      <c r="R21" s="80"/>
      <c r="S21" s="80"/>
    </row>
    <row r="22" spans="1:19" x14ac:dyDescent="0.3">
      <c r="A22" s="50"/>
      <c r="B22" s="73">
        <v>6</v>
      </c>
      <c r="C22" s="74"/>
      <c r="D22" s="75" t="s">
        <v>279</v>
      </c>
      <c r="E22" s="75"/>
      <c r="F22" s="75"/>
      <c r="G22" s="76"/>
      <c r="H22" s="77">
        <f>+_DIV5</f>
        <v>1522312034.9322195</v>
      </c>
      <c r="I22" s="78"/>
      <c r="J22" s="51"/>
      <c r="K22" s="6"/>
      <c r="L22" s="6"/>
      <c r="M22" s="29">
        <v>5564949000</v>
      </c>
      <c r="Q22" s="79"/>
      <c r="R22" s="80"/>
      <c r="S22" s="80"/>
    </row>
    <row r="23" spans="1:19" x14ac:dyDescent="0.3">
      <c r="A23" s="50"/>
      <c r="B23" s="73">
        <v>7</v>
      </c>
      <c r="C23" s="74"/>
      <c r="D23" s="75" t="s">
        <v>280</v>
      </c>
      <c r="E23" s="75"/>
      <c r="F23" s="75"/>
      <c r="G23" s="76"/>
      <c r="H23" s="77">
        <f>+_DIV6</f>
        <v>2581588435.5524883</v>
      </c>
      <c r="I23" s="78"/>
      <c r="J23" s="51"/>
      <c r="K23" s="6"/>
      <c r="L23" s="6"/>
      <c r="M23" s="31">
        <f>+M22-H31</f>
        <v>564949000</v>
      </c>
      <c r="Q23" s="79"/>
      <c r="R23" s="80"/>
      <c r="S23" s="80"/>
    </row>
    <row r="24" spans="1:19" x14ac:dyDescent="0.3">
      <c r="A24" s="50"/>
      <c r="B24" s="73">
        <v>8</v>
      </c>
      <c r="C24" s="74"/>
      <c r="D24" s="75" t="s">
        <v>281</v>
      </c>
      <c r="E24" s="75"/>
      <c r="F24" s="75"/>
      <c r="G24" s="76"/>
      <c r="H24" s="77">
        <f>+_DIV8</f>
        <v>190034456.12609431</v>
      </c>
      <c r="I24" s="78"/>
      <c r="J24" s="51"/>
      <c r="K24" s="6"/>
      <c r="L24" s="6"/>
      <c r="Q24" s="79"/>
      <c r="R24" s="80"/>
      <c r="S24" s="80"/>
    </row>
    <row r="25" spans="1:19" ht="12.75" customHeight="1" x14ac:dyDescent="0.3">
      <c r="A25" s="50"/>
      <c r="B25" s="73">
        <v>10</v>
      </c>
      <c r="C25" s="74"/>
      <c r="D25" s="75" t="s">
        <v>282</v>
      </c>
      <c r="E25" s="75"/>
      <c r="F25" s="75"/>
      <c r="G25" s="76"/>
      <c r="H25" s="81">
        <f>+[1]EE!I277</f>
        <v>84476626.500730246</v>
      </c>
      <c r="I25" s="78"/>
      <c r="J25" s="51"/>
      <c r="K25" s="6"/>
      <c r="L25" s="6"/>
      <c r="S25" s="31"/>
    </row>
    <row r="26" spans="1:19" ht="6.75" hidden="1" customHeight="1" x14ac:dyDescent="0.3">
      <c r="A26" s="50"/>
      <c r="B26" s="73">
        <v>10</v>
      </c>
      <c r="C26" s="74"/>
      <c r="D26" s="75" t="s">
        <v>283</v>
      </c>
      <c r="E26" s="75"/>
      <c r="F26" s="75"/>
      <c r="G26" s="76"/>
      <c r="H26" s="82">
        <v>0</v>
      </c>
      <c r="I26" s="78"/>
      <c r="J26" s="51"/>
      <c r="K26" s="6"/>
      <c r="L26" s="6"/>
    </row>
    <row r="27" spans="1:19" ht="9" customHeight="1" thickBot="1" x14ac:dyDescent="0.35">
      <c r="A27" s="50"/>
      <c r="B27" s="83"/>
      <c r="C27" s="84"/>
      <c r="D27" s="85"/>
      <c r="E27" s="85"/>
      <c r="F27" s="85"/>
      <c r="G27" s="86"/>
      <c r="H27" s="87"/>
      <c r="I27" s="88"/>
      <c r="J27" s="51"/>
      <c r="K27" s="6"/>
      <c r="L27" s="6"/>
      <c r="O27" s="26">
        <f>H31/35</f>
        <v>142857142.85714287</v>
      </c>
      <c r="S27" s="26"/>
    </row>
    <row r="28" spans="1:19" ht="17.100000000000001" customHeight="1" x14ac:dyDescent="0.3">
      <c r="A28" s="50"/>
      <c r="B28" s="89" t="s">
        <v>284</v>
      </c>
      <c r="C28" s="90"/>
      <c r="D28" s="91"/>
      <c r="E28" s="91"/>
      <c r="F28" s="90"/>
      <c r="G28" s="92"/>
      <c r="H28" s="93">
        <f>SUM(H18:H27)</f>
        <v>4504504537.4693031</v>
      </c>
      <c r="I28" s="94"/>
      <c r="J28" s="51"/>
      <c r="K28" s="6"/>
      <c r="L28" s="6"/>
    </row>
    <row r="29" spans="1:19" ht="17.100000000000001" customHeight="1" x14ac:dyDescent="0.3">
      <c r="A29" s="50"/>
      <c r="B29" s="95" t="s">
        <v>285</v>
      </c>
      <c r="C29" s="75"/>
      <c r="D29" s="96"/>
      <c r="E29" s="96"/>
      <c r="F29" s="75"/>
      <c r="G29" s="76"/>
      <c r="H29" s="77">
        <f>11%*H28</f>
        <v>495495499.12162334</v>
      </c>
      <c r="I29" s="78"/>
      <c r="J29" s="51"/>
      <c r="K29" s="6"/>
      <c r="L29" s="6"/>
      <c r="S29" s="80"/>
    </row>
    <row r="30" spans="1:19" ht="17.100000000000001" customHeight="1" x14ac:dyDescent="0.3">
      <c r="A30" s="50"/>
      <c r="B30" s="97" t="s">
        <v>286</v>
      </c>
      <c r="C30" s="98"/>
      <c r="D30" s="99"/>
      <c r="E30" s="99"/>
      <c r="F30" s="98"/>
      <c r="G30" s="100"/>
      <c r="H30" s="101">
        <f>+H28+H29</f>
        <v>5000000036.5909262</v>
      </c>
      <c r="I30" s="102"/>
      <c r="J30" s="51"/>
      <c r="K30" s="6"/>
      <c r="L30" s="6"/>
      <c r="M30" s="23"/>
      <c r="N30" s="49">
        <v>3300000000</v>
      </c>
      <c r="S30" s="80"/>
    </row>
    <row r="31" spans="1:19" ht="17.100000000000001" customHeight="1" thickBot="1" x14ac:dyDescent="0.35">
      <c r="A31" s="50"/>
      <c r="B31" s="103" t="s">
        <v>287</v>
      </c>
      <c r="C31" s="104"/>
      <c r="D31" s="105"/>
      <c r="E31" s="105"/>
      <c r="F31" s="104"/>
      <c r="G31" s="104"/>
      <c r="H31" s="106">
        <f>ROUNDDOWN(cek,-3)</f>
        <v>5000000000</v>
      </c>
      <c r="I31" s="107"/>
      <c r="J31" s="51"/>
      <c r="K31" s="6"/>
      <c r="L31" s="6"/>
      <c r="M31" s="23">
        <v>3700000000</v>
      </c>
      <c r="N31" s="49">
        <v>1300000000</v>
      </c>
      <c r="O31" s="23">
        <f>H31</f>
        <v>5000000000</v>
      </c>
      <c r="S31" s="80"/>
    </row>
    <row r="32" spans="1:19" ht="17.100000000000001" customHeight="1" x14ac:dyDescent="0.3">
      <c r="A32" s="50"/>
      <c r="B32" s="108"/>
      <c r="C32" s="98"/>
      <c r="D32" s="99"/>
      <c r="E32" s="99"/>
      <c r="F32" s="98"/>
      <c r="G32" s="98"/>
      <c r="H32" s="109"/>
      <c r="I32" s="102"/>
      <c r="J32" s="51"/>
      <c r="K32" s="6"/>
      <c r="L32" s="6"/>
      <c r="M32" s="23">
        <f>M31-H31</f>
        <v>-1300000000</v>
      </c>
      <c r="N32" s="49">
        <f>N31+M32</f>
        <v>0</v>
      </c>
      <c r="O32" s="23">
        <f>[2]Rekap!$H$31</f>
        <v>6923297000</v>
      </c>
      <c r="S32" s="80"/>
    </row>
    <row r="33" spans="1:19" s="113" customFormat="1" ht="15" customHeight="1" x14ac:dyDescent="0.2">
      <c r="A33" s="110"/>
      <c r="B33" s="111" t="s">
        <v>288</v>
      </c>
      <c r="C33" s="112" t="s">
        <v>289</v>
      </c>
      <c r="D33" s="112" t="str">
        <f>[1]Rumus!$C$6</f>
        <v>LIMA MILYAR RUPIAH</v>
      </c>
      <c r="E33" s="112"/>
      <c r="F33" s="112"/>
      <c r="G33" s="112"/>
      <c r="H33" s="112"/>
      <c r="J33" s="114"/>
      <c r="N33" s="115">
        <f>H31+N32</f>
        <v>5000000000</v>
      </c>
      <c r="O33" s="113">
        <f>O31-O32</f>
        <v>-1923297000</v>
      </c>
    </row>
    <row r="34" spans="1:19" ht="15" customHeight="1" thickBot="1" x14ac:dyDescent="0.35">
      <c r="A34" s="50"/>
      <c r="B34" s="116"/>
      <c r="C34" s="117"/>
      <c r="D34" s="118"/>
      <c r="E34" s="118"/>
      <c r="F34" s="118"/>
      <c r="G34" s="118"/>
      <c r="H34" s="118"/>
      <c r="I34" s="119"/>
      <c r="J34" s="51"/>
      <c r="K34" s="6"/>
      <c r="L34" s="6"/>
      <c r="S34" s="26"/>
    </row>
    <row r="35" spans="1:19" x14ac:dyDescent="0.3">
      <c r="A35" s="50"/>
      <c r="B35" s="108"/>
      <c r="C35" s="120"/>
      <c r="D35" s="121"/>
      <c r="E35" s="121"/>
      <c r="F35" s="120"/>
      <c r="G35" s="120"/>
      <c r="H35" s="122"/>
      <c r="I35" s="123"/>
      <c r="J35" s="51"/>
      <c r="K35" s="6"/>
      <c r="L35" s="6"/>
      <c r="M35" s="29">
        <v>5000000000</v>
      </c>
    </row>
    <row r="36" spans="1:19" x14ac:dyDescent="0.3">
      <c r="A36" s="50"/>
      <c r="B36" s="124"/>
      <c r="C36" s="98"/>
      <c r="D36" s="99"/>
      <c r="E36" s="99"/>
      <c r="F36" s="98"/>
      <c r="G36" s="98"/>
      <c r="H36" s="125"/>
      <c r="I36" s="100"/>
      <c r="J36" s="51"/>
      <c r="K36" s="6"/>
      <c r="L36" s="6"/>
      <c r="M36" s="31">
        <f>+M35-H31</f>
        <v>0</v>
      </c>
      <c r="N36" s="49">
        <f>N30-N32</f>
        <v>3300000000</v>
      </c>
    </row>
    <row r="37" spans="1:19" x14ac:dyDescent="0.3">
      <c r="A37" s="50"/>
      <c r="B37" s="126"/>
      <c r="C37" s="127"/>
      <c r="D37" s="128"/>
      <c r="E37" s="128"/>
      <c r="F37" s="129"/>
      <c r="G37" s="390" t="s">
        <v>308</v>
      </c>
      <c r="H37" s="390"/>
      <c r="I37" s="391"/>
      <c r="J37" s="51"/>
      <c r="K37" s="6"/>
      <c r="L37" s="6"/>
      <c r="O37">
        <v>3700000000</v>
      </c>
    </row>
    <row r="38" spans="1:19" x14ac:dyDescent="0.3">
      <c r="A38" s="50"/>
      <c r="B38" s="398"/>
      <c r="C38" s="384"/>
      <c r="D38" s="384"/>
      <c r="E38" s="99"/>
      <c r="F38" s="129"/>
      <c r="G38" s="384"/>
      <c r="H38" s="384"/>
      <c r="I38" s="385"/>
      <c r="J38" s="51"/>
      <c r="K38" s="6"/>
      <c r="L38" s="6"/>
      <c r="O38" t="e">
        <f>O37-#REF!</f>
        <v>#REF!</v>
      </c>
    </row>
    <row r="39" spans="1:19" x14ac:dyDescent="0.3">
      <c r="A39" s="50"/>
      <c r="B39" s="398"/>
      <c r="C39" s="384"/>
      <c r="D39" s="384"/>
      <c r="E39" s="99"/>
      <c r="F39" s="129"/>
      <c r="G39" s="384" t="s">
        <v>312</v>
      </c>
      <c r="H39" s="384"/>
      <c r="I39" s="385"/>
      <c r="J39" s="51"/>
      <c r="K39" s="6"/>
      <c r="L39" s="6"/>
    </row>
    <row r="40" spans="1:19" x14ac:dyDescent="0.3">
      <c r="A40" s="50"/>
      <c r="B40" s="398"/>
      <c r="C40" s="384"/>
      <c r="D40" s="384"/>
      <c r="E40" s="99"/>
      <c r="F40" s="129"/>
      <c r="G40" s="384" t="s">
        <v>309</v>
      </c>
      <c r="H40" s="384"/>
      <c r="I40" s="385"/>
      <c r="J40" s="51"/>
      <c r="K40" s="6"/>
      <c r="L40" s="6"/>
      <c r="O40" t="e">
        <f>#REF!+O38</f>
        <v>#REF!</v>
      </c>
    </row>
    <row r="41" spans="1:19" x14ac:dyDescent="0.3">
      <c r="A41" s="50"/>
      <c r="B41" s="398"/>
      <c r="C41" s="384"/>
      <c r="D41" s="384"/>
      <c r="E41" s="99"/>
      <c r="F41" s="129"/>
      <c r="G41" s="384" t="s">
        <v>310</v>
      </c>
      <c r="H41" s="384"/>
      <c r="I41" s="385"/>
      <c r="J41" s="51"/>
      <c r="K41" s="6"/>
      <c r="L41" s="6"/>
    </row>
    <row r="42" spans="1:19" x14ac:dyDescent="0.3">
      <c r="A42" s="50"/>
      <c r="B42" s="24"/>
      <c r="C42" s="98"/>
      <c r="D42" s="99"/>
      <c r="E42" s="99"/>
      <c r="F42" s="129"/>
      <c r="G42" s="384" t="s">
        <v>311</v>
      </c>
      <c r="H42" s="384"/>
      <c r="I42" s="385"/>
      <c r="J42" s="51"/>
      <c r="K42" s="6"/>
      <c r="L42" s="6"/>
    </row>
    <row r="43" spans="1:19" x14ac:dyDescent="0.3">
      <c r="A43" s="50"/>
      <c r="B43" s="24"/>
      <c r="C43" s="98"/>
      <c r="D43" s="99"/>
      <c r="E43" s="99"/>
      <c r="F43" s="129"/>
      <c r="G43" s="131"/>
      <c r="H43" s="131"/>
      <c r="I43" s="379"/>
      <c r="J43" s="51"/>
      <c r="K43" s="6"/>
      <c r="L43" s="6"/>
    </row>
    <row r="44" spans="1:19" x14ac:dyDescent="0.3">
      <c r="A44" s="50"/>
      <c r="B44" s="24"/>
      <c r="C44" s="98"/>
      <c r="D44" s="99"/>
      <c r="E44" s="99"/>
      <c r="F44" s="129"/>
      <c r="G44" s="131"/>
      <c r="H44" s="131"/>
      <c r="I44" s="379"/>
      <c r="J44" s="51"/>
      <c r="K44" s="6"/>
      <c r="L44" s="6"/>
    </row>
    <row r="45" spans="1:19" x14ac:dyDescent="0.3">
      <c r="A45" s="50"/>
      <c r="B45" s="24"/>
      <c r="C45" s="98"/>
      <c r="D45" s="99"/>
      <c r="E45" s="99"/>
      <c r="F45" s="129"/>
      <c r="G45" s="6"/>
      <c r="H45" s="98"/>
      <c r="I45" s="380"/>
      <c r="J45" s="51"/>
      <c r="K45" s="6"/>
      <c r="L45" s="6"/>
    </row>
    <row r="46" spans="1:19" x14ac:dyDescent="0.3">
      <c r="A46" s="50"/>
      <c r="B46" s="24"/>
      <c r="C46" s="98"/>
      <c r="D46" s="99"/>
      <c r="E46" s="99"/>
      <c r="F46" s="129"/>
      <c r="G46" s="6"/>
      <c r="H46" s="98"/>
      <c r="I46" s="380"/>
      <c r="J46" s="51"/>
      <c r="K46" s="6"/>
      <c r="L46" s="6"/>
    </row>
    <row r="47" spans="1:19" x14ac:dyDescent="0.3">
      <c r="A47" s="50"/>
      <c r="B47" s="24"/>
      <c r="C47" s="98"/>
      <c r="D47" s="99"/>
      <c r="E47" s="99"/>
      <c r="F47" s="129"/>
      <c r="G47" s="6"/>
      <c r="H47" s="98"/>
      <c r="I47" s="380"/>
      <c r="J47" s="51"/>
      <c r="K47" s="6"/>
      <c r="L47" s="6"/>
    </row>
    <row r="48" spans="1:19" x14ac:dyDescent="0.3">
      <c r="A48" s="50"/>
      <c r="B48" s="392"/>
      <c r="C48" s="386"/>
      <c r="D48" s="386"/>
      <c r="E48" s="99"/>
      <c r="F48" s="129"/>
      <c r="G48" s="386" t="s">
        <v>313</v>
      </c>
      <c r="H48" s="386"/>
      <c r="I48" s="387"/>
      <c r="J48" s="51"/>
    </row>
    <row r="49" spans="1:10" x14ac:dyDescent="0.3">
      <c r="A49" s="50"/>
      <c r="B49" s="393"/>
      <c r="C49" s="388"/>
      <c r="D49" s="388"/>
      <c r="E49" s="99"/>
      <c r="F49" s="129"/>
      <c r="G49" s="388" t="s">
        <v>314</v>
      </c>
      <c r="H49" s="388"/>
      <c r="I49" s="389"/>
      <c r="J49" s="51"/>
    </row>
    <row r="50" spans="1:10" x14ac:dyDescent="0.3">
      <c r="A50" s="50"/>
      <c r="B50" s="97"/>
      <c r="C50" s="98"/>
      <c r="D50" s="99"/>
      <c r="E50" s="99"/>
      <c r="F50" s="129"/>
      <c r="G50" s="127"/>
      <c r="H50" s="133"/>
      <c r="I50" s="132"/>
      <c r="J50" s="51"/>
    </row>
    <row r="51" spans="1:10" x14ac:dyDescent="0.3">
      <c r="A51" s="50"/>
      <c r="B51" s="97"/>
      <c r="C51" s="390"/>
      <c r="D51" s="390"/>
      <c r="E51" s="99"/>
      <c r="F51" s="129"/>
      <c r="G51" s="394"/>
      <c r="H51" s="394"/>
      <c r="I51" s="135"/>
      <c r="J51" s="51"/>
    </row>
    <row r="52" spans="1:10" x14ac:dyDescent="0.3">
      <c r="A52" s="50"/>
      <c r="B52" s="97"/>
      <c r="C52" s="130"/>
      <c r="D52" s="130"/>
      <c r="E52" s="99"/>
      <c r="F52" s="129"/>
      <c r="G52" s="134"/>
      <c r="H52" s="136"/>
      <c r="I52" s="135"/>
      <c r="J52" s="51"/>
    </row>
    <row r="53" spans="1:10" x14ac:dyDescent="0.3">
      <c r="A53" s="50"/>
      <c r="B53" s="137"/>
      <c r="C53" s="134"/>
      <c r="D53" s="134"/>
      <c r="E53" s="128"/>
      <c r="F53" s="129"/>
      <c r="G53" s="134"/>
      <c r="H53" s="136"/>
      <c r="I53" s="135"/>
      <c r="J53" s="51"/>
    </row>
    <row r="54" spans="1:10" x14ac:dyDescent="0.3">
      <c r="A54" s="50"/>
      <c r="B54" s="137"/>
      <c r="C54" s="134"/>
      <c r="D54" s="134"/>
      <c r="E54" s="128"/>
      <c r="F54" s="129"/>
      <c r="G54" s="134"/>
      <c r="H54" s="136"/>
      <c r="I54" s="135"/>
      <c r="J54" s="51"/>
    </row>
    <row r="55" spans="1:10" x14ac:dyDescent="0.3">
      <c r="A55" s="50"/>
      <c r="B55" s="137"/>
      <c r="C55" s="134"/>
      <c r="D55" s="134"/>
      <c r="E55" s="128"/>
      <c r="F55" s="129"/>
      <c r="G55" s="134"/>
      <c r="H55" s="136"/>
      <c r="I55" s="135"/>
      <c r="J55" s="51"/>
    </row>
    <row r="56" spans="1:10" x14ac:dyDescent="0.3">
      <c r="A56" s="50"/>
      <c r="B56" s="137"/>
      <c r="C56" s="134"/>
      <c r="D56" s="134"/>
      <c r="E56" s="128"/>
      <c r="F56" s="129"/>
      <c r="G56" s="134"/>
      <c r="H56" s="136"/>
      <c r="I56" s="135"/>
      <c r="J56" s="51"/>
    </row>
    <row r="57" spans="1:10" x14ac:dyDescent="0.3">
      <c r="A57" s="50"/>
      <c r="B57" s="126"/>
      <c r="C57" s="127"/>
      <c r="D57" s="128"/>
      <c r="E57" s="128"/>
      <c r="F57" s="129"/>
      <c r="G57" s="138"/>
      <c r="H57" s="139"/>
      <c r="I57" s="135"/>
      <c r="J57" s="51"/>
    </row>
    <row r="58" spans="1:10" ht="15" thickBot="1" x14ac:dyDescent="0.35">
      <c r="A58" s="50"/>
      <c r="B58" s="39"/>
      <c r="C58" s="85"/>
      <c r="D58" s="140"/>
      <c r="E58" s="140"/>
      <c r="F58" s="40"/>
      <c r="G58" s="85"/>
      <c r="H58" s="141"/>
      <c r="I58" s="86"/>
      <c r="J58" s="51"/>
    </row>
    <row r="59" spans="1:10" ht="8.25" customHeight="1" x14ac:dyDescent="0.3">
      <c r="A59" s="142"/>
      <c r="B59" s="143"/>
      <c r="C59" s="144"/>
      <c r="D59" s="145"/>
      <c r="E59" s="145"/>
      <c r="F59" s="143"/>
      <c r="G59" s="144"/>
      <c r="H59" s="146"/>
      <c r="I59" s="144"/>
      <c r="J59" s="147"/>
    </row>
    <row r="60" spans="1:10" x14ac:dyDescent="0.3">
      <c r="A60" s="45"/>
    </row>
  </sheetData>
  <mergeCells count="17">
    <mergeCell ref="B48:D48"/>
    <mergeCell ref="B49:D49"/>
    <mergeCell ref="C51:D51"/>
    <mergeCell ref="G51:H51"/>
    <mergeCell ref="C15:G15"/>
    <mergeCell ref="B38:D38"/>
    <mergeCell ref="B39:D39"/>
    <mergeCell ref="B40:D40"/>
    <mergeCell ref="B41:D41"/>
    <mergeCell ref="G38:I38"/>
    <mergeCell ref="G39:I39"/>
    <mergeCell ref="G40:I40"/>
    <mergeCell ref="G41:I41"/>
    <mergeCell ref="G48:I48"/>
    <mergeCell ref="G49:I49"/>
    <mergeCell ref="G37:I37"/>
    <mergeCell ref="G42:I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cek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2024-05-03T04:36:52Z</dcterms:created>
  <dcterms:modified xsi:type="dcterms:W3CDTF">2024-05-03T07:03:40Z</dcterms:modified>
</cp:coreProperties>
</file>