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24\LELANG 2024\PENGAWASAN PENGECATAN PAGAR SUMUT SPORT CENTER\"/>
    </mc:Choice>
  </mc:AlternateContent>
  <xr:revisionPtr revIDLastSave="0" documentId="13_ncr:1_{3784CBA7-0046-4CC4-8F4B-98A694C05EAF}" xr6:coauthVersionLast="47" xr6:coauthVersionMax="47" xr10:uidLastSave="{00000000-0000-0000-0000-000000000000}"/>
  <bookViews>
    <workbookView xWindow="-120" yWindow="-120" windowWidth="29040" windowHeight="15840" tabRatio="733" firstSheet="2" activeTab="2" xr2:uid="{00000000-000D-0000-FFFF-FFFF00000000}"/>
  </bookViews>
  <sheets>
    <sheet name="KONVERSI" sheetId="35" state="hidden" r:id="rId1"/>
    <sheet name="REKAP" sheetId="32" state="hidden" r:id="rId2"/>
    <sheet name="RAB" sheetId="33" r:id="rId3"/>
    <sheet name="RESUME" sheetId="36" state="hidden" r:id="rId4"/>
    <sheet name="RESUME (2)" sheetId="37" state="hidden" r:id="rId5"/>
    <sheet name="Sheet1" sheetId="34" state="hidden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</externalReferences>
  <definedNames>
    <definedName name="__123Graph_AG31" hidden="1">[1]TJ1Q47!$G$7:$G$31</definedName>
    <definedName name="__123Graph_AG32" hidden="1">[1]TJ1Q47!$G$7:$G$31</definedName>
    <definedName name="__123Graph_AG33" hidden="1">[1]TJ1Q47!$G$7:$G$31</definedName>
    <definedName name="__123Graph_AG34" hidden="1">[1]TJ1Q47!$G$7:$G$31</definedName>
    <definedName name="__123Graph_BG31" hidden="1">[1]TJ1Q47!$E$7:$E$31</definedName>
    <definedName name="__123Graph_BG32" hidden="1">[1]TJ1Q47!$E$7:$E$31</definedName>
    <definedName name="__123Graph_BG33" hidden="1">[1]TJ1Q47!$E$7:$E$31</definedName>
    <definedName name="__123Graph_BG34" hidden="1">[1]TJ1Q47!$E$7:$E$31</definedName>
    <definedName name="__123Graph_C" hidden="1">[1]TJ1Q47!$J$7:$J$31</definedName>
    <definedName name="__123Graph_ca" hidden="1">[1]TJ1Q47!$J$7:$J$31</definedName>
    <definedName name="__123Graph_XG31" hidden="1">[1]TJ1Q47!$B$7:$B$31</definedName>
    <definedName name="__123Graph_XG32" hidden="1">[1]TJ1Q47!$B$7:$B$31</definedName>
    <definedName name="__123Graph_XG33" hidden="1">[1]TJ1Q47!$B$7:$B$31</definedName>
    <definedName name="__123Graph_XG34" hidden="1">[1]TJ1Q47!$B$7:$B$31</definedName>
    <definedName name="__EEE01">[2]Peralatan!$AZ$8</definedName>
    <definedName name="__EEE02">[2]Peralatan!$AZ$9</definedName>
    <definedName name="__EEE03">[2]Peralatan!$AZ$10</definedName>
    <definedName name="__EEE04">[2]Peralatan!$AZ$11</definedName>
    <definedName name="__EEE05">[2]Peralatan!$AZ$12</definedName>
    <definedName name="__EEE06">[2]Peralatan!$AZ$13</definedName>
    <definedName name="__EEE07">[2]Peralatan!$AZ$14</definedName>
    <definedName name="__EEE08">[2]Peralatan!$AZ$15</definedName>
    <definedName name="__EEE09">[2]Peralatan!$AZ$16</definedName>
    <definedName name="__EEE10">[2]Peralatan!$AZ$17</definedName>
    <definedName name="__EEE11">[2]Peralatan!$AZ$18</definedName>
    <definedName name="__EEE12">[2]Peralatan!$AZ$19</definedName>
    <definedName name="__EEE13">[2]Peralatan!$AZ$20</definedName>
    <definedName name="__EEE14">[2]Peralatan!$AZ$21</definedName>
    <definedName name="__EEE15">[2]Peralatan!$AZ$22</definedName>
    <definedName name="__EEE16">[2]Peralatan!$AZ$23</definedName>
    <definedName name="__EEE17">[2]Peralatan!$AZ$24</definedName>
    <definedName name="__EEE18">[2]Peralatan!$AZ$25</definedName>
    <definedName name="__EEE19">[2]Peralatan!$AZ$26</definedName>
    <definedName name="__EEE20">[2]Peralatan!$AZ$27</definedName>
    <definedName name="__EEE21">[2]Peralatan!$AZ$28</definedName>
    <definedName name="__EEE22">[2]Peralatan!$AZ$29</definedName>
    <definedName name="__EEE23">[2]Peralatan!$AZ$30</definedName>
    <definedName name="__EEE24">[2]Peralatan!$AZ$31</definedName>
    <definedName name="__EEE25">[2]Peralatan!$AZ$32</definedName>
    <definedName name="__EEE26">[2]Peralatan!$AZ$33</definedName>
    <definedName name="__EEE27">[2]Peralatan!$AZ$34</definedName>
    <definedName name="__EEE28">[2]Peralatan!$AZ$35</definedName>
    <definedName name="__EEE29">[2]Peralatan!$AZ$36</definedName>
    <definedName name="__EEE30">[2]Peralatan!$AZ$37</definedName>
    <definedName name="__EEE31">[2]Peralatan!$AZ$38</definedName>
    <definedName name="__EEE32">[2]Peralatan!$AZ$39</definedName>
    <definedName name="__EEE33">[2]Peralatan!$AZ$40</definedName>
    <definedName name="__MDE01">[2]Peralatan!$BR$27</definedName>
    <definedName name="__MDE02">[2]Peralatan!$BR$47</definedName>
    <definedName name="__MDE03">[2]Peralatan!$BR$67</definedName>
    <definedName name="__MDE04">[2]Peralatan!$BR$87</definedName>
    <definedName name="__MDE05">[2]Peralatan!$BR$107</definedName>
    <definedName name="__MDE06">[2]Peralatan!$BR$127</definedName>
    <definedName name="__MDE07">[2]Peralatan!$BR$147</definedName>
    <definedName name="__MDE08">[2]Peralatan!$BR$167</definedName>
    <definedName name="__MDE09">[2]Peralatan!$BR$187</definedName>
    <definedName name="__MDE10">[2]Peralatan!$BR$207</definedName>
    <definedName name="__MDE11">[2]Peralatan!$BR$227</definedName>
    <definedName name="__MDE12">[2]Peralatan!$BR$247</definedName>
    <definedName name="__MDE13">[2]Peralatan!$BR$267</definedName>
    <definedName name="__MDE14">[2]Peralatan!$BR$287</definedName>
    <definedName name="__MDE15">[2]Peralatan!$BR$307</definedName>
    <definedName name="__MDE16">[2]Peralatan!$BR$327</definedName>
    <definedName name="__MDE17">[2]Peralatan!$BR$347</definedName>
    <definedName name="__MDE18">[2]Peralatan!$BR$367</definedName>
    <definedName name="__MDE19">[2]Peralatan!$BR$387</definedName>
    <definedName name="__MDE20">[2]Peralatan!$BR$407</definedName>
    <definedName name="__MDE21">[2]Peralatan!$BR$427</definedName>
    <definedName name="__MDE22">[2]Peralatan!$BR$447</definedName>
    <definedName name="__MDE23">[2]Peralatan!$BR$467</definedName>
    <definedName name="__MDE24">[2]Peralatan!$BR$487</definedName>
    <definedName name="__MDE25">[2]Peralatan!$BR$507</definedName>
    <definedName name="__MDE26">[2]Peralatan!$BR$527</definedName>
    <definedName name="__MDE27">[2]Peralatan!$BR$547</definedName>
    <definedName name="__MDE28">[2]Peralatan!$BR$567</definedName>
    <definedName name="__MDE29">[2]Peralatan!$BR$587</definedName>
    <definedName name="__MDE30">[2]Peralatan!$BR$607</definedName>
    <definedName name="__MDE31">[2]Peralatan!$BR$627</definedName>
    <definedName name="__MDE32">[2]Peralatan!$BR$647</definedName>
    <definedName name="__MDE33">[2]Peralatan!$BR$667</definedName>
    <definedName name="__MDE34">[2]Peralatan!$BR$698</definedName>
    <definedName name="__MDE35">'[2]Peralatan (2)'!$R$27</definedName>
    <definedName name="__MDE36">'[2]Peralatan (2)'!$R$47</definedName>
    <definedName name="__MDE37">'[2]Peralatan (2)'!$R$67</definedName>
    <definedName name="__MDE38">'[2]Peralatan (2)'!$R$87</definedName>
    <definedName name="__MDE39">'[2]Peralatan (2)'!$R$107</definedName>
    <definedName name="__MDE40">'[2]Peralatan (2)'!$R$127</definedName>
    <definedName name="__MDE41">'[2]Peralatan (2)'!$R$147</definedName>
    <definedName name="__MDE42">'[2]Peralatan (2)'!$R$167</definedName>
    <definedName name="__MDE43">'[2]Peralatan (2)'!$R$187</definedName>
    <definedName name="__MDE44">'[2]Peralatan (2)'!$R$207</definedName>
    <definedName name="__MDE45">'[2]Peralatan (2)'!$R$227</definedName>
    <definedName name="__MDE46">'[2]Peralatan (2)'!$R$247</definedName>
    <definedName name="__MDE47">'[2]Peralatan (2)'!$R$267</definedName>
    <definedName name="__MDE48">'[2]Peralatan (2)'!$R$287</definedName>
    <definedName name="__MDE49">'[2]Peralatan (2)'!$R$307</definedName>
    <definedName name="__MDE50">'[2]Peralatan (2)'!$R$327</definedName>
    <definedName name="__MDE51">'[2]Peralatan (2)'!$R$347</definedName>
    <definedName name="__MDE52">'[2]Peralatan (2)'!$R$367</definedName>
    <definedName name="__MDE53">'[2]Peralatan (2)'!$R$387</definedName>
    <definedName name="__MDE54">'[2]Peralatan (2)'!$R$407</definedName>
    <definedName name="__MDE55">'[2]Peralatan (2)'!$R$427</definedName>
    <definedName name="__MDE56">'[2]Peralatan (2)'!$R$447</definedName>
    <definedName name="__MDE57">'[2]Peralatan (2)'!$R$467</definedName>
    <definedName name="__MDE58">'[2]Peralatan (2)'!$R$487</definedName>
    <definedName name="__MDE59">'[2]Peralatan (2)'!$R$507</definedName>
    <definedName name="__MDE60">'[2]Peralatan (2)'!$R$527</definedName>
    <definedName name="__MDE61">'[2]Peralatan (2)'!$R$547</definedName>
    <definedName name="__MDE62">'[2]Peralatan (2)'!$R$567</definedName>
    <definedName name="__MDE63">'[2]Peralatan (2)'!$R$587</definedName>
    <definedName name="__MDE64">'[2]Peralatan (2)'!$R$607</definedName>
    <definedName name="__MDE65">'[2]Peralatan (2)'!$R$627</definedName>
    <definedName name="__MDE66">'[2]Peralatan (2)'!$R$647</definedName>
    <definedName name="__MDE67">'[2]Peralatan (2)'!$R$667</definedName>
    <definedName name="__MDE68">'[2]Peralatan (2)'!$R$698</definedName>
    <definedName name="__ME01">[2]Peralatan!$BR$26</definedName>
    <definedName name="__ME02">[2]Peralatan!$BR$46</definedName>
    <definedName name="__ME03">[2]Peralatan!$BR$66</definedName>
    <definedName name="__ME04">[2]Peralatan!$BR$86</definedName>
    <definedName name="__ME05">[2]Peralatan!$BR$106</definedName>
    <definedName name="__ME06">[2]Peralatan!$BR$126</definedName>
    <definedName name="__ME07">[2]Peralatan!$BR$146</definedName>
    <definedName name="__ME08">[2]Peralatan!$BR$166</definedName>
    <definedName name="__ME09">[2]Peralatan!$BR$186</definedName>
    <definedName name="__ME10">[2]Peralatan!$BR$206</definedName>
    <definedName name="__ME11">[2]Peralatan!$BR$226</definedName>
    <definedName name="__ME12">[2]Peralatan!$BR$246</definedName>
    <definedName name="__ME13">[2]Peralatan!$BR$266</definedName>
    <definedName name="__ME14">[2]Peralatan!$BR$286</definedName>
    <definedName name="__ME15">[2]Peralatan!$BR$306</definedName>
    <definedName name="__ME16">[2]Peralatan!$BR$326</definedName>
    <definedName name="__ME17">[2]Peralatan!$BR$346</definedName>
    <definedName name="__ME18">[2]Peralatan!$BR$366</definedName>
    <definedName name="__ME19">[2]Peralatan!$BR$386</definedName>
    <definedName name="__ME20">[2]Peralatan!$BR$406</definedName>
    <definedName name="__ME21">[2]Peralatan!$BR$426</definedName>
    <definedName name="__ME22">[2]Peralatan!$BR$446</definedName>
    <definedName name="__ME23">[2]Peralatan!$BR$466</definedName>
    <definedName name="__ME24">[2]Peralatan!$BR$486</definedName>
    <definedName name="__ME25">[2]Peralatan!$BR$506</definedName>
    <definedName name="__ME26">[2]Peralatan!$BR$526</definedName>
    <definedName name="__ME27">[2]Peralatan!$BR$546</definedName>
    <definedName name="__ME28">[2]Peralatan!$BR$566</definedName>
    <definedName name="__ME29">[2]Peralatan!$BR$586</definedName>
    <definedName name="__ME30">[2]Peralatan!$BR$606</definedName>
    <definedName name="__ME31">[2]Peralatan!$BR$626</definedName>
    <definedName name="__ME32">[2]Peralatan!$BR$646</definedName>
    <definedName name="__ME33">[2]Peralatan!$BR$666</definedName>
    <definedName name="__ME34">[2]Peralatan!$BR$697</definedName>
    <definedName name="__ME35">'[2]Peralatan (2)'!$R$26</definedName>
    <definedName name="__ME36">'[2]Peralatan (2)'!$R$46</definedName>
    <definedName name="__ME37">'[2]Peralatan (2)'!$R$66</definedName>
    <definedName name="__ME38">'[2]Peralatan (2)'!$R$86</definedName>
    <definedName name="__ME39">'[2]Peralatan (2)'!$R$106</definedName>
    <definedName name="__ME40">'[2]Peralatan (2)'!$R$126</definedName>
    <definedName name="__ME41">'[2]Peralatan (2)'!$R$146</definedName>
    <definedName name="__ME42">'[2]Peralatan (2)'!$R$166</definedName>
    <definedName name="__ME43">'[2]Peralatan (2)'!$R$186</definedName>
    <definedName name="__ME44">'[2]Peralatan (2)'!$R$206</definedName>
    <definedName name="__ME45">'[2]Peralatan (2)'!$R$226</definedName>
    <definedName name="__ME46">'[2]Peralatan (2)'!$R$246</definedName>
    <definedName name="__ME47">'[2]Peralatan (2)'!$R$266</definedName>
    <definedName name="__ME48">'[2]Peralatan (2)'!$R$286</definedName>
    <definedName name="__ME49">'[2]Peralatan (2)'!$R$306</definedName>
    <definedName name="__ME50">'[2]Peralatan (2)'!$R$326</definedName>
    <definedName name="__ME51">'[2]Peralatan (2)'!$R$346</definedName>
    <definedName name="__ME52">'[2]Peralatan (2)'!$R$366</definedName>
    <definedName name="__ME53">'[2]Peralatan (2)'!$R$386</definedName>
    <definedName name="__ME54">'[2]Peralatan (2)'!$R$406</definedName>
    <definedName name="__ME55">'[2]Peralatan (2)'!$R$426</definedName>
    <definedName name="__ME56">'[2]Peralatan (2)'!$R$446</definedName>
    <definedName name="__ME57">'[2]Peralatan (2)'!$R$466</definedName>
    <definedName name="__ME58">'[2]Peralatan (2)'!$R$486</definedName>
    <definedName name="__ME59">'[2]Peralatan (2)'!$R$506</definedName>
    <definedName name="__ME60">'[2]Peralatan (2)'!$R$526</definedName>
    <definedName name="__ME61">'[2]Peralatan (2)'!$R$546</definedName>
    <definedName name="__ME62">'[2]Peralatan (2)'!$R$566</definedName>
    <definedName name="__ME63">'[2]Peralatan (2)'!$R$586</definedName>
    <definedName name="__ME64">'[2]Peralatan (2)'!$R$606</definedName>
    <definedName name="__ME65">'[2]Peralatan (2)'!$R$626</definedName>
    <definedName name="__ME66">'[2]Peralatan (2)'!$R$646</definedName>
    <definedName name="__ME67">'[2]Peralatan (2)'!$R$666</definedName>
    <definedName name="__ME68">'[2]Peralatan (2)'!$R$697</definedName>
    <definedName name="_1.2_MOBIL">[3]A!$W$5:$AD$54</definedName>
    <definedName name="_10_10">[3]A!$AG$407:$AM$436</definedName>
    <definedName name="_2_0_HARSAT">[3]A!$Q$1:$U$62</definedName>
    <definedName name="_2_10">[3]A!$AG$2:$AM$49</definedName>
    <definedName name="_2_2A">[3]A!$W$1103:$AD$1168</definedName>
    <definedName name="_2_2D">[3]A!$AW$222:$IV$8192</definedName>
    <definedName name="_2_2F">[3]A!$W$700:$AD$761</definedName>
    <definedName name="_2_2G">[3]A!$W$935:$AD$995</definedName>
    <definedName name="_2_2H">[3]A!$W$854:$AD$916</definedName>
    <definedName name="_2A_2">[3]A!$W$78:$AD$123</definedName>
    <definedName name="_3_10">[3]A!$AG$74:$IV$8192</definedName>
    <definedName name="_4_10">[3]A!$AM$140:$IV$8192</definedName>
    <definedName name="_5_10">[3]A!$AG$146:$IV$8192</definedName>
    <definedName name="_7_10">[3]A!$AG$243:$AM$295</definedName>
    <definedName name="_9_10">[3]A!$AG$290:$IV$8192</definedName>
    <definedName name="_EEE01">[2]Peralatan!$AZ$8</definedName>
    <definedName name="_EEE02">[2]Peralatan!$AZ$9</definedName>
    <definedName name="_EEE03">[2]Peralatan!$AZ$10</definedName>
    <definedName name="_EEE04">[2]Peralatan!$AZ$11</definedName>
    <definedName name="_EEE05">[2]Peralatan!$AZ$12</definedName>
    <definedName name="_EEE06">[2]Peralatan!$AZ$13</definedName>
    <definedName name="_EEE07">[2]Peralatan!$AZ$14</definedName>
    <definedName name="_EEE08">[2]Peralatan!$AZ$15</definedName>
    <definedName name="_EEE09">[2]Peralatan!$AZ$16</definedName>
    <definedName name="_EEE10">[2]Peralatan!$AZ$17</definedName>
    <definedName name="_EEE11">[2]Peralatan!$AZ$18</definedName>
    <definedName name="_EEE12">[2]Peralatan!$AZ$19</definedName>
    <definedName name="_EEE13">[2]Peralatan!$AZ$20</definedName>
    <definedName name="_EEE14">[2]Peralatan!$AZ$21</definedName>
    <definedName name="_EEE15">[2]Peralatan!$AZ$22</definedName>
    <definedName name="_EEE16">[2]Peralatan!$AZ$23</definedName>
    <definedName name="_EEE17">[2]Peralatan!$AZ$24</definedName>
    <definedName name="_EEE18">[2]Peralatan!$AZ$25</definedName>
    <definedName name="_EEE19">[2]Peralatan!$AZ$26</definedName>
    <definedName name="_EEE20">[2]Peralatan!$AZ$27</definedName>
    <definedName name="_EEE21">[2]Peralatan!$AZ$28</definedName>
    <definedName name="_EEE22">[2]Peralatan!$AZ$29</definedName>
    <definedName name="_EEE23">[2]Peralatan!$AZ$30</definedName>
    <definedName name="_EEE24">[2]Peralatan!$AZ$31</definedName>
    <definedName name="_EEE25">[2]Peralatan!$AZ$32</definedName>
    <definedName name="_EEE26">[2]Peralatan!$AZ$33</definedName>
    <definedName name="_EEE27">[2]Peralatan!$AZ$34</definedName>
    <definedName name="_EEE28">[2]Peralatan!$AZ$35</definedName>
    <definedName name="_EEE29">[2]Peralatan!$AZ$36</definedName>
    <definedName name="_EEE30">[2]Peralatan!$AZ$37</definedName>
    <definedName name="_EEE31">[2]Peralatan!$AZ$38</definedName>
    <definedName name="_EEE32">[2]Peralatan!$AZ$39</definedName>
    <definedName name="_EEE33">[2]Peralatan!$AZ$40</definedName>
    <definedName name="_xlnm._FilterDatabase" hidden="1">[4]SCHEDULE!#REF!</definedName>
    <definedName name="_fun" hidden="1">'[5]Upah&amp;Bahan'!$A$40:$A$113</definedName>
    <definedName name="_MDE01">[2]Peralatan!$BR$27</definedName>
    <definedName name="_MDE02">[2]Peralatan!$BR$47</definedName>
    <definedName name="_MDE03">[2]Peralatan!$BR$67</definedName>
    <definedName name="_MDE04">[2]Peralatan!$BR$87</definedName>
    <definedName name="_MDE05">[2]Peralatan!$BR$107</definedName>
    <definedName name="_MDE06">[2]Peralatan!$BR$127</definedName>
    <definedName name="_MDE07">[2]Peralatan!$BR$147</definedName>
    <definedName name="_MDE08">[2]Peralatan!$BR$167</definedName>
    <definedName name="_MDE09">[2]Peralatan!$BR$187</definedName>
    <definedName name="_MDE10">[2]Peralatan!$BR$207</definedName>
    <definedName name="_MDE11">[2]Peralatan!$BR$227</definedName>
    <definedName name="_MDE12">[2]Peralatan!$BR$247</definedName>
    <definedName name="_MDE13">[2]Peralatan!$BR$267</definedName>
    <definedName name="_MDE14">[2]Peralatan!$BR$287</definedName>
    <definedName name="_MDE15">[2]Peralatan!$BR$307</definedName>
    <definedName name="_MDE16">[2]Peralatan!$BR$327</definedName>
    <definedName name="_MDE17">[2]Peralatan!$BR$347</definedName>
    <definedName name="_MDE18">[2]Peralatan!$BR$367</definedName>
    <definedName name="_MDE19">[2]Peralatan!$BR$387</definedName>
    <definedName name="_MDE20">[2]Peralatan!$BR$407</definedName>
    <definedName name="_MDE21">[2]Peralatan!$BR$427</definedName>
    <definedName name="_MDE22">[2]Peralatan!$BR$447</definedName>
    <definedName name="_MDE23">[2]Peralatan!$BR$467</definedName>
    <definedName name="_MDE24">[2]Peralatan!$BR$487</definedName>
    <definedName name="_MDE25">[2]Peralatan!$BR$507</definedName>
    <definedName name="_MDE26">[2]Peralatan!$BR$527</definedName>
    <definedName name="_MDE27">[2]Peralatan!$BR$547</definedName>
    <definedName name="_MDE28">[2]Peralatan!$BR$567</definedName>
    <definedName name="_MDE29">[2]Peralatan!$BR$587</definedName>
    <definedName name="_MDE30">[2]Peralatan!$BR$607</definedName>
    <definedName name="_MDE31">[2]Peralatan!$BR$627</definedName>
    <definedName name="_MDE32">[2]Peralatan!$BR$647</definedName>
    <definedName name="_MDE33">[2]Peralatan!$BR$667</definedName>
    <definedName name="_MDE34">[2]Peralatan!$BR$698</definedName>
    <definedName name="_MDE35">'[2]Peralatan (2)'!$R$27</definedName>
    <definedName name="_MDE36">'[2]Peralatan (2)'!$R$47</definedName>
    <definedName name="_MDE37">'[2]Peralatan (2)'!$R$67</definedName>
    <definedName name="_MDE38">'[2]Peralatan (2)'!$R$87</definedName>
    <definedName name="_MDE39">'[2]Peralatan (2)'!$R$107</definedName>
    <definedName name="_MDE40">'[2]Peralatan (2)'!$R$127</definedName>
    <definedName name="_MDE41">'[2]Peralatan (2)'!$R$147</definedName>
    <definedName name="_MDE42">'[2]Peralatan (2)'!$R$167</definedName>
    <definedName name="_MDE43">'[2]Peralatan (2)'!$R$187</definedName>
    <definedName name="_MDE44">'[2]Peralatan (2)'!$R$207</definedName>
    <definedName name="_MDE45">'[2]Peralatan (2)'!$R$227</definedName>
    <definedName name="_MDE46">'[2]Peralatan (2)'!$R$247</definedName>
    <definedName name="_MDE47">'[2]Peralatan (2)'!$R$267</definedName>
    <definedName name="_MDE48">'[2]Peralatan (2)'!$R$287</definedName>
    <definedName name="_MDE49">'[2]Peralatan (2)'!$R$307</definedName>
    <definedName name="_MDE50">'[2]Peralatan (2)'!$R$327</definedName>
    <definedName name="_MDE51">'[2]Peralatan (2)'!$R$347</definedName>
    <definedName name="_MDE52">'[2]Peralatan (2)'!$R$367</definedName>
    <definedName name="_MDE53">'[2]Peralatan (2)'!$R$387</definedName>
    <definedName name="_MDE54">'[2]Peralatan (2)'!$R$407</definedName>
    <definedName name="_MDE55">'[2]Peralatan (2)'!$R$427</definedName>
    <definedName name="_MDE56">'[2]Peralatan (2)'!$R$447</definedName>
    <definedName name="_MDE57">'[2]Peralatan (2)'!$R$467</definedName>
    <definedName name="_MDE58">'[2]Peralatan (2)'!$R$487</definedName>
    <definedName name="_MDE59">'[2]Peralatan (2)'!$R$507</definedName>
    <definedName name="_MDE60">'[2]Peralatan (2)'!$R$527</definedName>
    <definedName name="_MDE61">'[2]Peralatan (2)'!$R$547</definedName>
    <definedName name="_MDE62">'[2]Peralatan (2)'!$R$567</definedName>
    <definedName name="_MDE63">'[2]Peralatan (2)'!$R$587</definedName>
    <definedName name="_MDE64">'[2]Peralatan (2)'!$R$607</definedName>
    <definedName name="_MDE65">'[2]Peralatan (2)'!$R$627</definedName>
    <definedName name="_MDE66">'[2]Peralatan (2)'!$R$647</definedName>
    <definedName name="_MDE67">'[2]Peralatan (2)'!$R$667</definedName>
    <definedName name="_MDE68">'[2]Peralatan (2)'!$R$698</definedName>
    <definedName name="_ME01">[2]Peralatan!$BR$26</definedName>
    <definedName name="_ME02">[2]Peralatan!$BR$46</definedName>
    <definedName name="_ME03">[2]Peralatan!$BR$66</definedName>
    <definedName name="_ME04">[2]Peralatan!$BR$86</definedName>
    <definedName name="_ME05">[2]Peralatan!$BR$106</definedName>
    <definedName name="_ME06">[2]Peralatan!$BR$126</definedName>
    <definedName name="_ME07">[2]Peralatan!$BR$146</definedName>
    <definedName name="_ME08">[2]Peralatan!$BR$166</definedName>
    <definedName name="_ME09">[2]Peralatan!$BR$186</definedName>
    <definedName name="_ME10">[2]Peralatan!$BR$206</definedName>
    <definedName name="_ME11">[2]Peralatan!$BR$226</definedName>
    <definedName name="_ME12">[2]Peralatan!$BR$246</definedName>
    <definedName name="_ME13">[2]Peralatan!$BR$266</definedName>
    <definedName name="_ME14">[2]Peralatan!$BR$286</definedName>
    <definedName name="_ME15">[2]Peralatan!$BR$306</definedName>
    <definedName name="_ME16">[2]Peralatan!$BR$326</definedName>
    <definedName name="_ME17">[2]Peralatan!$BR$346</definedName>
    <definedName name="_ME18">[2]Peralatan!$BR$366</definedName>
    <definedName name="_ME19">[2]Peralatan!$BR$386</definedName>
    <definedName name="_ME20">[2]Peralatan!$BR$406</definedName>
    <definedName name="_ME21">[2]Peralatan!$BR$426</definedName>
    <definedName name="_ME22">[2]Peralatan!$BR$446</definedName>
    <definedName name="_ME23">[2]Peralatan!$BR$466</definedName>
    <definedName name="_ME24">[2]Peralatan!$BR$486</definedName>
    <definedName name="_ME25">[2]Peralatan!$BR$506</definedName>
    <definedName name="_ME26">[2]Peralatan!$BR$526</definedName>
    <definedName name="_ME27">[2]Peralatan!$BR$546</definedName>
    <definedName name="_ME28">[2]Peralatan!$BR$566</definedName>
    <definedName name="_ME29">[2]Peralatan!$BR$586</definedName>
    <definedName name="_ME30">[2]Peralatan!$BR$606</definedName>
    <definedName name="_ME31">[2]Peralatan!$BR$626</definedName>
    <definedName name="_ME32">[2]Peralatan!$BR$646</definedName>
    <definedName name="_ME33">[2]Peralatan!$BR$666</definedName>
    <definedName name="_ME34">[2]Peralatan!$BR$697</definedName>
    <definedName name="_ME35">'[2]Peralatan (2)'!$R$26</definedName>
    <definedName name="_ME36">'[2]Peralatan (2)'!$R$46</definedName>
    <definedName name="_ME37">'[2]Peralatan (2)'!$R$66</definedName>
    <definedName name="_ME38">'[2]Peralatan (2)'!$R$86</definedName>
    <definedName name="_ME39">'[2]Peralatan (2)'!$R$106</definedName>
    <definedName name="_ME40">'[2]Peralatan (2)'!$R$126</definedName>
    <definedName name="_ME41">'[2]Peralatan (2)'!$R$146</definedName>
    <definedName name="_ME42">'[2]Peralatan (2)'!$R$166</definedName>
    <definedName name="_ME43">'[2]Peralatan (2)'!$R$186</definedName>
    <definedName name="_ME44">'[2]Peralatan (2)'!$R$206</definedName>
    <definedName name="_ME45">'[2]Peralatan (2)'!$R$226</definedName>
    <definedName name="_ME46">'[2]Peralatan (2)'!$R$246</definedName>
    <definedName name="_ME47">'[2]Peralatan (2)'!$R$266</definedName>
    <definedName name="_ME48">'[2]Peralatan (2)'!$R$286</definedName>
    <definedName name="_ME49">'[2]Peralatan (2)'!$R$306</definedName>
    <definedName name="_ME50">'[2]Peralatan (2)'!$R$326</definedName>
    <definedName name="_ME51">'[2]Peralatan (2)'!$R$346</definedName>
    <definedName name="_ME52">'[2]Peralatan (2)'!$R$366</definedName>
    <definedName name="_ME53">'[2]Peralatan (2)'!$R$386</definedName>
    <definedName name="_ME54">'[2]Peralatan (2)'!$R$406</definedName>
    <definedName name="_ME55">'[2]Peralatan (2)'!$R$426</definedName>
    <definedName name="_ME56">'[2]Peralatan (2)'!$R$446</definedName>
    <definedName name="_ME57">'[2]Peralatan (2)'!$R$466</definedName>
    <definedName name="_ME58">'[2]Peralatan (2)'!$R$486</definedName>
    <definedName name="_ME59">'[2]Peralatan (2)'!$R$506</definedName>
    <definedName name="_ME60">'[2]Peralatan (2)'!$R$526</definedName>
    <definedName name="_ME61">'[2]Peralatan (2)'!$R$546</definedName>
    <definedName name="_ME62">'[2]Peralatan (2)'!$R$566</definedName>
    <definedName name="_ME63">'[2]Peralatan (2)'!$R$586</definedName>
    <definedName name="_ME64">'[2]Peralatan (2)'!$R$606</definedName>
    <definedName name="_ME65">'[2]Peralatan (2)'!$R$626</definedName>
    <definedName name="_ME66">'[2]Peralatan (2)'!$R$646</definedName>
    <definedName name="_ME67">'[2]Peralatan (2)'!$R$666</definedName>
    <definedName name="_ME68">'[2]Peralatan (2)'!$R$697</definedName>
    <definedName name="_Order1" hidden="1">255</definedName>
    <definedName name="_Order2" hidden="1">0</definedName>
    <definedName name="A_18A">[6]Analisa!$L$22</definedName>
    <definedName name="ALATUTAMA">[2]Peralatan!$BC$1:$BL$118</definedName>
    <definedName name="AMP">[2]Peralatan!$A$1:$J$59</definedName>
    <definedName name="ANALISA">[7]Bahan!$M$19</definedName>
    <definedName name="Analisa101C">'[8]Analisa HSP'!$U$410</definedName>
    <definedName name="asd" hidden="1">[9]TJ1Q47!$E$7:$E$31</definedName>
    <definedName name="atap.2">[10]BAHAN!$L$42</definedName>
    <definedName name="BATU_BATA">[10]BAHAN!$L$25</definedName>
    <definedName name="batu_kerikil">[7]Bahan!$M$18</definedName>
    <definedName name="BATU_KORAL">[7]Bahan!$M$17</definedName>
    <definedName name="BESI_BETON">[10]BAHAN!$L$27</definedName>
    <definedName name="BULLDOZER">[2]Peralatan!$A$178:$J$236</definedName>
    <definedName name="CAT_KILAT">[10]BAHAN!$L$40</definedName>
    <definedName name="cat_papan">[11]BAHAN!$L$20</definedName>
    <definedName name="CAT_TEMBOK">[10]BAHAN!$L$41</definedName>
    <definedName name="COMPRESSOR">[2]Peralatan!$A$237:$J$295</definedName>
    <definedName name="CONCRETEMIXER">[2]Peralatan!$A$296:$J$354</definedName>
    <definedName name="CONCRETEVIBRO">[2]Peralatan!$A$1122:$J$1180</definedName>
    <definedName name="CRANE">[2]Peralatan!$A$355:$J$413</definedName>
    <definedName name="da" hidden="1">[1]TJ1Q47!$J$7:$J$31</definedName>
    <definedName name="DAFTARSEWA">[2]Peralatan!$AR$1:$BA$49</definedName>
    <definedName name="DFGASD" hidden="1">[1]TJ1Q47!$E$7:$E$31</definedName>
    <definedName name="DFGDSFGDSFG" hidden="1">[1]TJ1Q47!$E$7:$E$31</definedName>
    <definedName name="DFGHJK" hidden="1">[1]TJ1Q47!$G$7:$G$31</definedName>
    <definedName name="DIV1_14">NA()</definedName>
    <definedName name="DIV10_14">NA()</definedName>
    <definedName name="DIV11_22">NA()</definedName>
    <definedName name="DIV11_24">NA()</definedName>
    <definedName name="DIV11_25">NA()</definedName>
    <definedName name="DIV2_14">NA()</definedName>
    <definedName name="DIV3_14">NA()</definedName>
    <definedName name="DIV4_14">NA()</definedName>
    <definedName name="DIV5_14">NA()</definedName>
    <definedName name="DIV6_14">NA()</definedName>
    <definedName name="DIV7_14">NA()</definedName>
    <definedName name="DIV8_14">NA()</definedName>
    <definedName name="DIV9_14">NA()</definedName>
    <definedName name="DUMPTRUCK1">[2]Peralatan!$A$414:$J$472</definedName>
    <definedName name="DUMPTRUCK2">[2]Peralatan!$A$473:$J$531</definedName>
    <definedName name="EEE05_25">NA()</definedName>
    <definedName name="EEE08_25">NA()</definedName>
    <definedName name="engselpanjang">[11]BAHAN!$L$24</definedName>
    <definedName name="EXCAVATOR">[2]Peralatan!$A$532:$J$590</definedName>
    <definedName name="F_21">[6]Analisa!$L$55</definedName>
    <definedName name="F_22">[6]Analisa!$L$68</definedName>
    <definedName name="F_34A">[6]Analisa!$L$111</definedName>
    <definedName name="F_60">[6]Analisa!$L$123</definedName>
    <definedName name="FGHDSFGHSFD" hidden="1">[1]TJ1Q47!$N$7:$N$31</definedName>
    <definedName name="FGHFDGH" hidden="1">[1]TJ1Q47!$H$7:$H$31</definedName>
    <definedName name="FGHFHGJFG" hidden="1">[1]TJ1Q47!$G$7:$G$31</definedName>
    <definedName name="FINISHER">[2]Peralatan!$A$60:$J$118</definedName>
    <definedName name="FLATBEDTRUCK">[2]Peralatan!$A$591:$J$649</definedName>
    <definedName name="FLENS_PVC4">[12]BAHAN!$L$33</definedName>
    <definedName name="FORM21_22">NA()</definedName>
    <definedName name="FORM21_25">NA()</definedName>
    <definedName name="FORM22E_16">NA()</definedName>
    <definedName name="FORM22E_17">NA()</definedName>
    <definedName name="FORM22E_18">NA()</definedName>
    <definedName name="FORM22E_22">NA()</definedName>
    <definedName name="FORM22E_24">NA()</definedName>
    <definedName name="FORM22E_25">NA()</definedName>
    <definedName name="FORM22L_16">NA()</definedName>
    <definedName name="FORM22L_17">NA()</definedName>
    <definedName name="FORM22L_18">NA()</definedName>
    <definedName name="FORM22L_22">NA()</definedName>
    <definedName name="FORM22L_24">NA()</definedName>
    <definedName name="FORM22L_25">NA()</definedName>
    <definedName name="FORM231_16">NA()</definedName>
    <definedName name="FORM231_17">NA()</definedName>
    <definedName name="FORM231_18">NA()</definedName>
    <definedName name="FORM231_22">NA()</definedName>
    <definedName name="FORM231_24">NA()</definedName>
    <definedName name="FORM231_25">NA()</definedName>
    <definedName name="FORM232_16">NA()</definedName>
    <definedName name="FORM232_17">NA()</definedName>
    <definedName name="FORM232_18">NA()</definedName>
    <definedName name="FORM232_22">NA()</definedName>
    <definedName name="FORM232_24">NA()</definedName>
    <definedName name="FORM232_25">NA()</definedName>
    <definedName name="FORM233_16">NA()</definedName>
    <definedName name="FORM233_17">NA()</definedName>
    <definedName name="FORM233_18">NA()</definedName>
    <definedName name="FORM233_22">NA()</definedName>
    <definedName name="FORM233_24">NA()</definedName>
    <definedName name="FORM233_25">NA()</definedName>
    <definedName name="Form234_16">NA()</definedName>
    <definedName name="Form234_17">NA()</definedName>
    <definedName name="Form234_18">NA()</definedName>
    <definedName name="Form234_22">NA()</definedName>
    <definedName name="Form234_24">NA()</definedName>
    <definedName name="Form234_25">NA()</definedName>
    <definedName name="Form235_16">NA()</definedName>
    <definedName name="Form235_17">NA()</definedName>
    <definedName name="Form235_18">NA()</definedName>
    <definedName name="Form235_22">NA()</definedName>
    <definedName name="Form235_24">NA()</definedName>
    <definedName name="Form235_25">NA()</definedName>
    <definedName name="Form236_16">NA()</definedName>
    <definedName name="Form236_17">NA()</definedName>
    <definedName name="Form236_18">NA()</definedName>
    <definedName name="Form236_22">NA()</definedName>
    <definedName name="Form236_24">NA()</definedName>
    <definedName name="Form236_25">NA()</definedName>
    <definedName name="FORM241_16">NA()</definedName>
    <definedName name="FORM241_17">NA()</definedName>
    <definedName name="FORM241_18">NA()</definedName>
    <definedName name="FORM241_22">NA()</definedName>
    <definedName name="FORM241_24">NA()</definedName>
    <definedName name="FORM241_25">NA()</definedName>
    <definedName name="FORM242_16">NA()</definedName>
    <definedName name="FORM242_17">NA()</definedName>
    <definedName name="FORM242_18">NA()</definedName>
    <definedName name="FORM242_22">NA()</definedName>
    <definedName name="FORM242_24">NA()</definedName>
    <definedName name="FORM242_25">NA()</definedName>
    <definedName name="FORM243_16">NA()</definedName>
    <definedName name="FORM243_17">NA()</definedName>
    <definedName name="FORM243_18">NA()</definedName>
    <definedName name="FORM243_22">NA()</definedName>
    <definedName name="FORM243_24">NA()</definedName>
    <definedName name="FORM243_25">NA()</definedName>
    <definedName name="FORM311_22">NA()</definedName>
    <definedName name="FORM311_25">NA()</definedName>
    <definedName name="FORM312_22">NA()</definedName>
    <definedName name="FORM312_25">NA()</definedName>
    <definedName name="FORM313_18">NA()</definedName>
    <definedName name="FORM313_22">NA()</definedName>
    <definedName name="FORM313_25">NA()</definedName>
    <definedName name="FORM314_18">NA()</definedName>
    <definedName name="FORM314_22">NA()</definedName>
    <definedName name="FORM314_25">NA()</definedName>
    <definedName name="FORM315_18">NA()</definedName>
    <definedName name="FORM315_22">NA()</definedName>
    <definedName name="FORM315_25">NA()</definedName>
    <definedName name="FORM319_18">NA()</definedName>
    <definedName name="FORM319_22">NA()</definedName>
    <definedName name="FORM319_25">NA()</definedName>
    <definedName name="FORM322_18">NA()</definedName>
    <definedName name="FORM322_22">NA()</definedName>
    <definedName name="FORM322_25">NA()</definedName>
    <definedName name="FORM323_18">NA()</definedName>
    <definedName name="FORM323_22">NA()</definedName>
    <definedName name="FORM323_25">NA()</definedName>
    <definedName name="FORM324_18">NA()</definedName>
    <definedName name="FORM324_22">NA()</definedName>
    <definedName name="FORM324_25">NA()</definedName>
    <definedName name="FORM331_18">NA()</definedName>
    <definedName name="FORM331_22">NA()</definedName>
    <definedName name="FORM331_25">NA()</definedName>
    <definedName name="FORM346_18">NA()</definedName>
    <definedName name="FORM346_22">NA()</definedName>
    <definedName name="FORM346_25">NA()</definedName>
    <definedName name="FORM421_22">NA()</definedName>
    <definedName name="FORM421_25">NA()</definedName>
    <definedName name="FORM422_22">NA()</definedName>
    <definedName name="FORM422_25">NA()</definedName>
    <definedName name="FORM423_22">NA()</definedName>
    <definedName name="FORM423_25">NA()</definedName>
    <definedName name="FORM424_22">NA()</definedName>
    <definedName name="FORM424_25">NA()</definedName>
    <definedName name="FORM425_22">NA()</definedName>
    <definedName name="FORM425_25">NA()</definedName>
    <definedName name="FORM426_22">NA()</definedName>
    <definedName name="FORM426_25">NA()</definedName>
    <definedName name="FORM427_22">NA()</definedName>
    <definedName name="FORM427_25">NA()</definedName>
    <definedName name="FORM511_22">NA()</definedName>
    <definedName name="FORM511_25">NA()</definedName>
    <definedName name="FORM512_22">NA()</definedName>
    <definedName name="FORM512_25">NA()</definedName>
    <definedName name="FORM521_22">NA()</definedName>
    <definedName name="FORM521_25">NA()</definedName>
    <definedName name="FORM522_22">NA()</definedName>
    <definedName name="FORM522_25">NA()</definedName>
    <definedName name="FORM541_22">NA()</definedName>
    <definedName name="FORM541_25">NA()</definedName>
    <definedName name="FORM542_22">NA()</definedName>
    <definedName name="FORM542_25">NA()</definedName>
    <definedName name="FORM611_22">NA()</definedName>
    <definedName name="FORM611_25">NA()</definedName>
    <definedName name="FORM612_22">NA()</definedName>
    <definedName name="FORM612_25">NA()</definedName>
    <definedName name="FORM621_22">NA()</definedName>
    <definedName name="FORM621_25">NA()</definedName>
    <definedName name="FORM622_22">NA()</definedName>
    <definedName name="FORM622_25">NA()</definedName>
    <definedName name="FORM623_22">NA()</definedName>
    <definedName name="FORM623_25">NA()</definedName>
    <definedName name="FORM631_22">NA()</definedName>
    <definedName name="FORM631_25">NA()</definedName>
    <definedName name="FORM632_22">NA()</definedName>
    <definedName name="FORM632_25">NA()</definedName>
    <definedName name="FORM633_22">NA()</definedName>
    <definedName name="FORM633_25">NA()</definedName>
    <definedName name="FORM634_22">NA()</definedName>
    <definedName name="FORM634_25">NA()</definedName>
    <definedName name="FORM635_22">NA()</definedName>
    <definedName name="FORM635_25">NA()</definedName>
    <definedName name="FORM635A_22">NA()</definedName>
    <definedName name="FORM635A_25">NA()</definedName>
    <definedName name="FORM636_22">NA()</definedName>
    <definedName name="FORM636_25">NA()</definedName>
    <definedName name="FORM641L_22">NA()</definedName>
    <definedName name="FORM641L_25">NA()</definedName>
    <definedName name="FORM642_22">NA()</definedName>
    <definedName name="FORM642_25">NA()</definedName>
    <definedName name="FORM65_22">NA()</definedName>
    <definedName name="FORM65_25">NA()</definedName>
    <definedName name="FORM66PERATA_22">NA()</definedName>
    <definedName name="FORM66PERATA_25">NA()</definedName>
    <definedName name="FORM66PERMUKAAN_22">NA()</definedName>
    <definedName name="FORM66PERMUKAAN_25">NA()</definedName>
    <definedName name="FORM841_25">NA()</definedName>
    <definedName name="FORM8410_25">NA()</definedName>
    <definedName name="FORM842_25">NA()</definedName>
    <definedName name="FORM844_25">NA()</definedName>
    <definedName name="FORM845_25">NA()</definedName>
    <definedName name="FORM846_25">NA()</definedName>
    <definedName name="FORM847_25">NA()</definedName>
    <definedName name="FRRDS_22">NA()</definedName>
    <definedName name="FRRDS_25">NA()</definedName>
    <definedName name="FULVIMIXER">[2]Peralatan!$A$1535:$J$1593</definedName>
    <definedName name="GENSET">[2]Peralatan!$A$650:$J$708</definedName>
    <definedName name="gipsum">[13]BAHAN!$L$35</definedName>
    <definedName name="GRADER">[2]Peralatan!$A$709:$J$767</definedName>
    <definedName name="H_8A">[6]Analisa!$L$242</definedName>
    <definedName name="handle">[11]BAHAN!$L$23</definedName>
    <definedName name="hargasatuan">'[14]DAFTAR HARGA SATUAN'!$B$7:$C$90</definedName>
    <definedName name="INSTALASI">[12]BAHAN!$L$28</definedName>
    <definedName name="JACKHAMMER">[2]Peralatan!$A$1476:$J$1534</definedName>
    <definedName name="K.017" localSheetId="0">#REF!</definedName>
    <definedName name="K.017">[15]Material!$J$20</definedName>
    <definedName name="kaca">[10]BAHAN!$L$55</definedName>
    <definedName name="KAPUR">[7]Bahan!$M$44</definedName>
    <definedName name="KAWAT_BETON">[10]BAHAN!$L$28</definedName>
    <definedName name="KAYU_BULAT">[7]Bahan!$M$46</definedName>
    <definedName name="KAYU_DAMAR">[7]Bahan!$M$47</definedName>
    <definedName name="kayu_klas2">[16]BAHAN!$N$44</definedName>
    <definedName name="KAYU_KLS_II">[10]BAHAN!$L$31</definedName>
    <definedName name="KAYU_KLS_III">[10]BAHAN!$L$32</definedName>
    <definedName name="KAYU_KLS_IV">[10]BAHAN!$L$33</definedName>
    <definedName name="KAYU_MERANTI">[7]Bahan!$M$48</definedName>
    <definedName name="kayubulat">[17]BAHAN!$N$25</definedName>
    <definedName name="KEPALA_TUKANG">[10]UPAH!$K$17</definedName>
    <definedName name="KERAMIK_20X20">[7]Bahan!$M$54</definedName>
    <definedName name="KERAMIK_20X25">[7]Bahan!$M$55</definedName>
    <definedName name="keramik_30x30">[7]Bahan!$M$56</definedName>
    <definedName name="KERAMIK_40X40">[7]Bahan!$M$57</definedName>
    <definedName name="keramik30">[10]BAHAN!$L$50</definedName>
    <definedName name="keramik40">[18]BAHAN!$N$42</definedName>
    <definedName name="KERAMIM_10X20">[7]Bahan!$M$53</definedName>
    <definedName name="KERIKIL">[10]BAHAN!$L$14</definedName>
    <definedName name="KERNET">[10]UPAH!$K$23</definedName>
    <definedName name="KLEP_POMPA">[12]BAHAN!$L$42</definedName>
    <definedName name="KPL_ANAL">[3]A!$W$10:$AD$13</definedName>
    <definedName name="kulit">[11]BAHAN!$L$29</definedName>
    <definedName name="KUNCI_TANAM">[10]BAHAN!$L$82</definedName>
    <definedName name="kunci808">[11]BAHAN!$L$22</definedName>
    <definedName name="kursi_guru">[11]ANALISA!$N$34</definedName>
    <definedName name="L.061" localSheetId="0">#REF!</definedName>
    <definedName name="L.061">'[19]Upah Kerja'!$E$17</definedName>
    <definedName name="L.062">'[20]Upah Kerja'!$E$17</definedName>
    <definedName name="L.073">[15]Upah!$F$13</definedName>
    <definedName name="L.079">[15]Upah!$F$11</definedName>
    <definedName name="L.081">'[19]Upah Kerja'!$E$23</definedName>
    <definedName name="L.083">'[19]Upah Kerja'!$E$24</definedName>
    <definedName name="L.091">'[19]Upah Kerja'!$E$25</definedName>
    <definedName name="L.099">'[19]Upah Kerja'!$E$26</definedName>
    <definedName name="L.101" localSheetId="0">#REF!</definedName>
    <definedName name="L.101">[15]Upah!$F$12</definedName>
    <definedName name="l.103">#REF!</definedName>
    <definedName name="L.106">'[19]Upah Kerja'!$E$21</definedName>
    <definedName name="lem">[11]BAHAN!$L$25</definedName>
    <definedName name="licin">[17]BAHAN!$N$53</definedName>
    <definedName name="LLL01_22">NA()</definedName>
    <definedName name="LLL02_22">NA()</definedName>
    <definedName name="LLL03_22">NA()</definedName>
    <definedName name="M.010">#REF!</definedName>
    <definedName name="M.041" localSheetId="0">#REF!</definedName>
    <definedName name="M.041">[15]Material!$J$22</definedName>
    <definedName name="M.050">[15]Material!$J$24</definedName>
    <definedName name="M.080" localSheetId="0">#REF!</definedName>
    <definedName name="M.080">[15]Material!$J$25</definedName>
    <definedName name="M.166">#REF!</definedName>
    <definedName name="M.167">#REF!</definedName>
    <definedName name="M.180">#REF!</definedName>
    <definedName name="MANDOR">[10]UPAH!$K$15</definedName>
    <definedName name="MEJA_GURU">[11]ANALISA!$N$11</definedName>
    <definedName name="meja_murid">[11]ANALISA!$N$53</definedName>
    <definedName name="MMM18_22">NA()</definedName>
    <definedName name="MMM18_25">NA()</definedName>
    <definedName name="MMM19_22">NA()</definedName>
    <definedName name="MMM19_25">NA()</definedName>
    <definedName name="MMM48_22">NA()</definedName>
    <definedName name="MMM48_25">NA()</definedName>
    <definedName name="MMM50_22">NA()</definedName>
    <definedName name="MMM50_25">NA()</definedName>
    <definedName name="MMM51_22">NA()</definedName>
    <definedName name="MMM51_25">NA()</definedName>
    <definedName name="MMM52_22">NA()</definedName>
    <definedName name="MMM52_25">NA()</definedName>
    <definedName name="NACO_4">[6]BAHAN!$L$43</definedName>
    <definedName name="PAKU">[10]BAHAN!$L$29</definedName>
    <definedName name="PAKU_BIASA">[7]Bahan!$M$74</definedName>
    <definedName name="PAKU_SENG">[7]Bahan!$M$75</definedName>
    <definedName name="PAKU_SKRUP">[10]BAHAN!$L$44</definedName>
    <definedName name="papan_tulis">[11]ANALISA!$N$72</definedName>
    <definedName name="PASIR_PASANG">[10]BAHAN!$L$16</definedName>
    <definedName name="PEDESTRIANROLLER">[2]Peralatan!$A$1358:$J$1416</definedName>
    <definedName name="PEKERJA">[10]UPAH!$K$25</definedName>
    <definedName name="PIPA_PVC1">[12]BAHAN!$L$32</definedName>
    <definedName name="PIPA_PVC2">[12]BAHAN!$L$31</definedName>
    <definedName name="PIPA_PVC25">[12]BAHAN!$L$30</definedName>
    <definedName name="PIPA_PVC4">[12]BAHAN!$L$29</definedName>
    <definedName name="PLAT_SENG">[7]Bahan!$M$79</definedName>
    <definedName name="PLYWOOD_6">[7]Bahan!$M$85</definedName>
    <definedName name="_xlnm.Print_Area" localSheetId="2">RAB!$B$2:$L$61</definedName>
    <definedName name="_xlnm.Print_Area" localSheetId="1">REKAP!$A$2:$G$33</definedName>
    <definedName name="_xlnm.Print_Area" localSheetId="3">RESUME!$B$2:$L$65</definedName>
    <definedName name="_xlnm.Print_Area" localSheetId="4">'RESUME (2)'!$B$2:$L$65</definedName>
    <definedName name="PTJW_22">NA()</definedName>
    <definedName name="PTJW_25">NA()</definedName>
    <definedName name="PUSAT">'[8]LS-Rutin'!$D$12</definedName>
    <definedName name="QRY_KORAL">[6]QUARY!$Q$216</definedName>
    <definedName name="QRY_PASIRPASANG">[6]QUARY!$Q$362</definedName>
    <definedName name="rabung.2">[10]BAHAN!$L$43</definedName>
    <definedName name="RABUNG_SENG">[7]Bahan!$M$87</definedName>
    <definedName name="rabungzinc">[21]BAHAN!$N$28</definedName>
    <definedName name="RINCIANSEWA">[2]Peralatan!$L$1:$AM$59</definedName>
    <definedName name="RINCIANSEWA2">[2]Peralatan!$L$60:$AM$118</definedName>
    <definedName name="RKP">[3]A!$AP$1:$AS$59</definedName>
    <definedName name="RUTIN_22">NA()</definedName>
    <definedName name="RUTIN_23">NA()</definedName>
    <definedName name="RUTIN_24">NA()</definedName>
    <definedName name="RUTIN_25">NA()</definedName>
    <definedName name="Salas" hidden="1">[1]TJ1Q47!$H$7:$H$31</definedName>
    <definedName name="SDFGHJ" hidden="1">[1]TJ1Q47!$G$7:$G$31</definedName>
    <definedName name="SDFSADFSADF" hidden="1">[1]TJ1Q47!$L$7:$L$31</definedName>
    <definedName name="SDFSDFASFGDSFG" hidden="1">[1]TJ1Q47!$E$7:$E$31</definedName>
    <definedName name="SEMEN">[10]BAHAN!$L$23</definedName>
    <definedName name="SEMEN_PUTIH">[7]Bahan!$M$90</definedName>
    <definedName name="SENG_BJLS">[7]Bahan!$M$91</definedName>
    <definedName name="sengplat">[22]BAHAN!$L$28</definedName>
    <definedName name="SGFASFGA" hidden="1">[1]TJ1Q47!$E$7:$E$31</definedName>
    <definedName name="SOCKET25">[12]BAHAN!$L$35</definedName>
    <definedName name="SOE">[7]Bahan!$M$52</definedName>
    <definedName name="SPRAYER">[2]Peralatan!$A$119:$J$177</definedName>
    <definedName name="STONECRUSHER">[2]Peralatan!$A$1181:$J$1239</definedName>
    <definedName name="SUPIR">[10]UPAH!$K$21</definedName>
    <definedName name="SUPL_V">[6]Analisa!$L$321</definedName>
    <definedName name="TAMPER">[2]Peralatan!$A$1417:$J$1475</definedName>
    <definedName name="TANDEMROLLER">[2]Peralatan!$A$945:$J$1003</definedName>
    <definedName name="tegel_semen_30x30">[7]Bahan!$M$95</definedName>
    <definedName name="THREEWHEELROLLER">[2]Peralatan!$A$886:$J$944</definedName>
    <definedName name="TIREROLLER">[2]Peralatan!$A$1004:$J$1062</definedName>
    <definedName name="TRACKLOADER">[2]Peralatan!$A$768:$J$826</definedName>
    <definedName name="TRAFEL">[12]BAHAN!$L$41</definedName>
    <definedName name="TRAILLER">'[2]Peralatan (2)'!$A$1:$J$59</definedName>
    <definedName name="TUKANG">[10]UPAH!$K$19</definedName>
    <definedName name="URAIAN_16">NA()</definedName>
    <definedName name="URAIAN_17">NA()</definedName>
    <definedName name="URAIAN_18">NA()</definedName>
    <definedName name="URAIAN_22">NA()</definedName>
    <definedName name="URAIAN_24">NA()</definedName>
    <definedName name="URAIAN_25">NA()</definedName>
    <definedName name="URAIAN21_22">NA()</definedName>
    <definedName name="URAIAN21_25">NA()</definedName>
    <definedName name="URAIAN22E_16">NA()</definedName>
    <definedName name="URAIAN22E_17">NA()</definedName>
    <definedName name="URAIAN22E_18">NA()</definedName>
    <definedName name="URAIAN22E_22">NA()</definedName>
    <definedName name="URAIAN22E_24">NA()</definedName>
    <definedName name="URAIAN22E_25">NA()</definedName>
    <definedName name="URAIAN22L_16">NA()</definedName>
    <definedName name="URAIAN22L_17">NA()</definedName>
    <definedName name="URAIAN22L_18">NA()</definedName>
    <definedName name="URAIAN22L_22">NA()</definedName>
    <definedName name="URAIAN22L_24">NA()</definedName>
    <definedName name="URAIAN22L_25">NA()</definedName>
    <definedName name="URAIAN231_16">NA()</definedName>
    <definedName name="URAIAN231_17">NA()</definedName>
    <definedName name="URAIAN231_18">NA()</definedName>
    <definedName name="URAIAN231_22">NA()</definedName>
    <definedName name="URAIAN231_24">NA()</definedName>
    <definedName name="URAIAN231_25">NA()</definedName>
    <definedName name="URAIAN232_16">NA()</definedName>
    <definedName name="URAIAN232_17">NA()</definedName>
    <definedName name="URAIAN232_18">NA()</definedName>
    <definedName name="URAIAN232_22">NA()</definedName>
    <definedName name="URAIAN232_24">NA()</definedName>
    <definedName name="URAIAN232_25">NA()</definedName>
    <definedName name="URAIAN233_16">NA()</definedName>
    <definedName name="URAIAN233_17">NA()</definedName>
    <definedName name="URAIAN233_18">NA()</definedName>
    <definedName name="URAIAN233_22">NA()</definedName>
    <definedName name="URAIAN233_24">NA()</definedName>
    <definedName name="URAIAN233_25">NA()</definedName>
    <definedName name="Uraian234_16">NA()</definedName>
    <definedName name="Uraian234_17">NA()</definedName>
    <definedName name="Uraian234_18">NA()</definedName>
    <definedName name="Uraian234_22">NA()</definedName>
    <definedName name="Uraian234_24">NA()</definedName>
    <definedName name="Uraian234_25">NA()</definedName>
    <definedName name="Uraian235_16">NA()</definedName>
    <definedName name="Uraian235_17">NA()</definedName>
    <definedName name="Uraian235_18">NA()</definedName>
    <definedName name="Uraian235_22">NA()</definedName>
    <definedName name="Uraian235_24">NA()</definedName>
    <definedName name="Uraian235_25">NA()</definedName>
    <definedName name="Uraian236_16">NA()</definedName>
    <definedName name="Uraian236_17">NA()</definedName>
    <definedName name="Uraian236_18">NA()</definedName>
    <definedName name="Uraian236_22">NA()</definedName>
    <definedName name="Uraian236_24">NA()</definedName>
    <definedName name="Uraian236_25">NA()</definedName>
    <definedName name="URAIAN241_16">NA()</definedName>
    <definedName name="URAIAN241_17">NA()</definedName>
    <definedName name="URAIAN241_18">NA()</definedName>
    <definedName name="URAIAN241_22">NA()</definedName>
    <definedName name="URAIAN241_24">NA()</definedName>
    <definedName name="URAIAN241_25">NA()</definedName>
    <definedName name="URAIAN242_16">NA()</definedName>
    <definedName name="URAIAN242_17">NA()</definedName>
    <definedName name="URAIAN242_18">NA()</definedName>
    <definedName name="URAIAN242_22">NA()</definedName>
    <definedName name="URAIAN242_24">NA()</definedName>
    <definedName name="URAIAN242_25">NA()</definedName>
    <definedName name="URAIAN243_16">NA()</definedName>
    <definedName name="URAIAN243_17">NA()</definedName>
    <definedName name="URAIAN243_18">NA()</definedName>
    <definedName name="URAIAN243_22">NA()</definedName>
    <definedName name="URAIAN243_24">NA()</definedName>
    <definedName name="URAIAN243_25">NA()</definedName>
    <definedName name="Uraian311_22">NA()</definedName>
    <definedName name="Uraian311_25">NA()</definedName>
    <definedName name="Uraian312_22">NA()</definedName>
    <definedName name="Uraian312_25">NA()</definedName>
    <definedName name="Uraian313_18">NA()</definedName>
    <definedName name="Uraian313_22">NA()</definedName>
    <definedName name="Uraian313_25">NA()</definedName>
    <definedName name="Uraian314_18">NA()</definedName>
    <definedName name="Uraian314_22">NA()</definedName>
    <definedName name="Uraian314_25">NA()</definedName>
    <definedName name="Uraian315_18">NA()</definedName>
    <definedName name="Uraian315_22">NA()</definedName>
    <definedName name="Uraian315_25">NA()</definedName>
    <definedName name="Uraian319_18">NA()</definedName>
    <definedName name="Uraian319_22">NA()</definedName>
    <definedName name="Uraian319_25">NA()</definedName>
    <definedName name="Uraian322_18">NA()</definedName>
    <definedName name="Uraian322_22">NA()</definedName>
    <definedName name="Uraian322_25">NA()</definedName>
    <definedName name="Uraian323_18">NA()</definedName>
    <definedName name="Uraian323_22">NA()</definedName>
    <definedName name="Uraian323_25">NA()</definedName>
    <definedName name="Uraian324_18">NA()</definedName>
    <definedName name="Uraian324_22">NA()</definedName>
    <definedName name="Uraian324_25">NA()</definedName>
    <definedName name="Uraian331_18">NA()</definedName>
    <definedName name="Uraian331_22">NA()</definedName>
    <definedName name="Uraian331_25">NA()</definedName>
    <definedName name="Uraian346_18">NA()</definedName>
    <definedName name="Uraian346_22">NA()</definedName>
    <definedName name="Uraian346_25">NA()</definedName>
    <definedName name="URAIAN421_22">NA()</definedName>
    <definedName name="URAIAN421_25">NA()</definedName>
    <definedName name="URAIAN422_22">NA()</definedName>
    <definedName name="URAIAN422_25">NA()</definedName>
    <definedName name="URAIAN423_22">NA()</definedName>
    <definedName name="URAIAN423_25">NA()</definedName>
    <definedName name="URAIAN424_22">NA()</definedName>
    <definedName name="URAIAN424_25">NA()</definedName>
    <definedName name="URAIAN425_22">NA()</definedName>
    <definedName name="URAIAN425_25">NA()</definedName>
    <definedName name="URAIAN426_22">NA()</definedName>
    <definedName name="URAIAN426_25">NA()</definedName>
    <definedName name="URAIAN427_22">NA()</definedName>
    <definedName name="URAIAN427_25">NA()</definedName>
    <definedName name="URAIAN511_22">NA()</definedName>
    <definedName name="URAIAN511_25">NA()</definedName>
    <definedName name="URAIAN512_22">NA()</definedName>
    <definedName name="URAIAN512_25">NA()</definedName>
    <definedName name="URAIAN521_22">NA()</definedName>
    <definedName name="URAIAN521_25">NA()</definedName>
    <definedName name="URAIAN522_22">NA()</definedName>
    <definedName name="URAIAN522_25">NA()</definedName>
    <definedName name="URAIAN541_22">NA()</definedName>
    <definedName name="URAIAN541_25">NA()</definedName>
    <definedName name="URAIAN542_22">NA()</definedName>
    <definedName name="URAIAN542_25">NA()</definedName>
    <definedName name="URAIAN611_22">NA()</definedName>
    <definedName name="URAIAN611_25">NA()</definedName>
    <definedName name="URAIAN612_22">NA()</definedName>
    <definedName name="URAIAN612_25">NA()</definedName>
    <definedName name="URAIAN621_22">NA()</definedName>
    <definedName name="URAIAN621_25">NA()</definedName>
    <definedName name="URAIAN622_22">NA()</definedName>
    <definedName name="URAIAN622_25">NA()</definedName>
    <definedName name="URAIAN623_22">NA()</definedName>
    <definedName name="URAIAN623_25">NA()</definedName>
    <definedName name="URAIAN631_22">NA()</definedName>
    <definedName name="URAIAN631_25">NA()</definedName>
    <definedName name="URAIAN632_22">NA()</definedName>
    <definedName name="URAIAN632_25">NA()</definedName>
    <definedName name="URAIAN633_22">NA()</definedName>
    <definedName name="URAIAN633_25">NA()</definedName>
    <definedName name="URAIAN634_22">NA()</definedName>
    <definedName name="URAIAN634_25">NA()</definedName>
    <definedName name="URAIAN635_22">NA()</definedName>
    <definedName name="URAIAN635_25">NA()</definedName>
    <definedName name="URAIAN635A_22">NA()</definedName>
    <definedName name="URAIAN635A_25">NA()</definedName>
    <definedName name="URAIAN636_22">NA()</definedName>
    <definedName name="URAIAN636_25">NA()</definedName>
    <definedName name="URAIAN641L_22">NA()</definedName>
    <definedName name="URAIAN641L_25">NA()</definedName>
    <definedName name="URAIAN642_22">NA()</definedName>
    <definedName name="URAIAN642_25">NA()</definedName>
    <definedName name="URAIAN65_22">NA()</definedName>
    <definedName name="URAIAN65_25">NA()</definedName>
    <definedName name="URAIAN66PERATA_22">NA()</definedName>
    <definedName name="URAIAN66PERATA_25">NA()</definedName>
    <definedName name="URAIAN66PERMUKAAN_22">NA()</definedName>
    <definedName name="URAIAN66PERMUKAAN_25">NA()</definedName>
    <definedName name="Uraian841_25">NA()</definedName>
    <definedName name="Uraian8410_25">NA()</definedName>
    <definedName name="Uraian842_25">NA()</definedName>
    <definedName name="Uraian844_25">NA()</definedName>
    <definedName name="Uraian845_25">NA()</definedName>
    <definedName name="Uraian846_25">NA()</definedName>
    <definedName name="Uraian847_25">NA()</definedName>
    <definedName name="VIBROROLLER">[2]Peralatan!$A$1063:$J$1121</definedName>
    <definedName name="WATERPUMP">[2]Peralatan!$A$1240:$J$1298</definedName>
    <definedName name="WATERTANKER">[2]Peralatan!$A$1299:$J$1357</definedName>
    <definedName name="WHEELLOADER">[2]Peralatan!$A$827:$J$885</definedName>
    <definedName name="XSXXXXXXXXXXXX" hidden="1">[1]TJ1Q47!$G$7:$G$31</definedName>
    <definedName name="XXXXXXXXXXX" hidden="1">[1]TJ1Q47!$N$7:$N$31</definedName>
    <definedName name="Z_AEFAA9BC_77A3_4DB7_9FE7_A7F47A5E0AF8_.wvu.Rows">'[23]IN OUT'!$A$94:$IV$65536,'[23]IN OUT'!$A$5:$IV$93</definedName>
    <definedName name="zinc">[21]BAHAN!$N$27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38" i="33" l="1"/>
  <c r="L46" i="37"/>
  <c r="L45" i="37"/>
  <c r="L44" i="37"/>
  <c r="L43" i="37"/>
  <c r="L47" i="37" s="1"/>
  <c r="L41" i="37"/>
  <c r="L48" i="37" s="1"/>
  <c r="L49" i="37" s="1"/>
  <c r="L40" i="37"/>
  <c r="L39" i="37"/>
  <c r="L38" i="37"/>
  <c r="L37" i="37"/>
  <c r="L29" i="37"/>
  <c r="L28" i="37"/>
  <c r="L27" i="37"/>
  <c r="L26" i="37"/>
  <c r="L30" i="37" s="1"/>
  <c r="L24" i="37"/>
  <c r="L31" i="37" s="1"/>
  <c r="L23" i="37"/>
  <c r="L22" i="37"/>
  <c r="L21" i="37"/>
  <c r="L52" i="36"/>
  <c r="L44" i="36"/>
  <c r="L45" i="36"/>
  <c r="L46" i="36"/>
  <c r="L43" i="36"/>
  <c r="L38" i="36"/>
  <c r="L39" i="36"/>
  <c r="L40" i="36"/>
  <c r="L37" i="36"/>
  <c r="L27" i="36"/>
  <c r="L28" i="36"/>
  <c r="L29" i="36"/>
  <c r="L26" i="36"/>
  <c r="L22" i="36"/>
  <c r="L23" i="36"/>
  <c r="L21" i="36"/>
  <c r="L31" i="33"/>
  <c r="L36" i="33"/>
  <c r="L37" i="33"/>
  <c r="L22" i="33"/>
  <c r="L50" i="37" l="1"/>
  <c r="L51" i="37" s="1"/>
  <c r="L52" i="37" s="1"/>
  <c r="L30" i="36"/>
  <c r="L24" i="36"/>
  <c r="L47" i="36"/>
  <c r="L41" i="36"/>
  <c r="L30" i="33"/>
  <c r="L31" i="36" l="1"/>
  <c r="L48" i="36"/>
  <c r="L49" i="36" l="1"/>
  <c r="L50" i="36" s="1"/>
  <c r="L51" i="36" s="1"/>
  <c r="L32" i="33"/>
  <c r="L33" i="33" s="1"/>
  <c r="L21" i="33" l="1"/>
  <c r="L23" i="33" l="1"/>
  <c r="A3" i="32"/>
  <c r="A20" i="32"/>
  <c r="L24" i="33" l="1"/>
  <c r="D7" i="32"/>
  <c r="L39" i="33"/>
  <c r="L35" i="33"/>
  <c r="L40" i="33" l="1"/>
  <c r="C2" i="35"/>
  <c r="D43" i="35"/>
  <c r="D42" i="35"/>
  <c r="A41" i="35"/>
  <c r="C41" i="35" s="1"/>
  <c r="D31" i="35"/>
  <c r="D30" i="35"/>
  <c r="C29" i="35"/>
  <c r="C32" i="35" s="1"/>
  <c r="C33" i="35" s="1"/>
  <c r="A29" i="35"/>
  <c r="D20" i="35"/>
  <c r="D19" i="35"/>
  <c r="D4" i="35"/>
  <c r="D3" i="35"/>
  <c r="F41" i="35" l="1"/>
  <c r="G41" i="35" s="1"/>
  <c r="C5" i="35"/>
  <c r="C6" i="35" s="1"/>
  <c r="F29" i="35"/>
  <c r="G29" i="35" s="1"/>
  <c r="W29" i="35" l="1"/>
  <c r="X29" i="35" s="1"/>
  <c r="AB29" i="35" s="1"/>
  <c r="V29" i="35"/>
  <c r="R29" i="35"/>
  <c r="N29" i="35"/>
  <c r="J29" i="35"/>
  <c r="P29" i="35"/>
  <c r="U29" i="35"/>
  <c r="AZ29" i="35" s="1"/>
  <c r="Q29" i="35"/>
  <c r="M29" i="35"/>
  <c r="I29" i="35"/>
  <c r="AJ29" i="35" s="1"/>
  <c r="S29" i="35"/>
  <c r="AW29" i="35" s="1"/>
  <c r="O29" i="35"/>
  <c r="K29" i="35"/>
  <c r="T29" i="35"/>
  <c r="AY29" i="35" s="1"/>
  <c r="L29" i="35"/>
  <c r="AN29" i="35" s="1"/>
  <c r="H29" i="35"/>
  <c r="Z29" i="35"/>
  <c r="AA29" i="35"/>
  <c r="W41" i="35"/>
  <c r="X41" i="35" s="1"/>
  <c r="U41" i="35"/>
  <c r="Q41" i="35"/>
  <c r="M41" i="35"/>
  <c r="I41" i="35"/>
  <c r="AJ41" i="35" s="1"/>
  <c r="S41" i="35"/>
  <c r="T41" i="35"/>
  <c r="AY41" i="35" s="1"/>
  <c r="P41" i="35"/>
  <c r="L41" i="35"/>
  <c r="AN41" i="35" s="1"/>
  <c r="H41" i="35"/>
  <c r="O41" i="35"/>
  <c r="AR41" i="35" s="1"/>
  <c r="V41" i="35"/>
  <c r="R41" i="35"/>
  <c r="N41" i="35"/>
  <c r="J41" i="35"/>
  <c r="K41" i="35"/>
  <c r="Y29" i="35" l="1"/>
  <c r="AK41" i="35"/>
  <c r="AW41" i="35"/>
  <c r="AZ41" i="35"/>
  <c r="AS29" i="35"/>
  <c r="BA29" i="35"/>
  <c r="Y41" i="35"/>
  <c r="AB41" i="35"/>
  <c r="AA41" i="35"/>
  <c r="Z41" i="35"/>
  <c r="AT41" i="35"/>
  <c r="AQ41" i="35"/>
  <c r="AV41" i="35"/>
  <c r="AP41" i="35"/>
  <c r="AM41" i="35"/>
  <c r="BA41" i="35"/>
  <c r="AS41" i="35"/>
  <c r="AO41" i="35"/>
  <c r="AE29" i="35"/>
  <c r="AC29" i="35"/>
  <c r="BC29" i="35" s="1"/>
  <c r="AV29" i="35"/>
  <c r="AL41" i="35"/>
  <c r="AI41" i="35"/>
  <c r="AM29" i="35"/>
  <c r="AP29" i="35"/>
  <c r="AO29" i="35"/>
  <c r="AK29" i="35"/>
  <c r="AX41" i="35"/>
  <c r="AU41" i="35"/>
  <c r="AI29" i="35"/>
  <c r="AL29" i="35"/>
  <c r="AR29" i="35"/>
  <c r="AU29" i="35"/>
  <c r="AX29" i="35"/>
  <c r="AQ29" i="35"/>
  <c r="AT29" i="35"/>
  <c r="I100" i="34"/>
  <c r="K100" i="34" s="1"/>
  <c r="I99" i="34"/>
  <c r="K99" i="34" s="1"/>
  <c r="I98" i="34"/>
  <c r="K98" i="34" s="1"/>
  <c r="K97" i="34"/>
  <c r="I87" i="34"/>
  <c r="K87" i="34" s="1"/>
  <c r="I86" i="34"/>
  <c r="K86" i="34" s="1"/>
  <c r="I85" i="34"/>
  <c r="K85" i="34" s="1"/>
  <c r="K84" i="34"/>
  <c r="I75" i="34"/>
  <c r="K75" i="34" s="1"/>
  <c r="I74" i="34"/>
  <c r="K74" i="34" s="1"/>
  <c r="I73" i="34"/>
  <c r="K73" i="34" s="1"/>
  <c r="K72" i="34"/>
  <c r="I62" i="34"/>
  <c r="K62" i="34" s="1"/>
  <c r="I61" i="34"/>
  <c r="K61" i="34" s="1"/>
  <c r="I60" i="34"/>
  <c r="K60" i="34" s="1"/>
  <c r="K59" i="34"/>
  <c r="I50" i="34"/>
  <c r="K50" i="34" s="1"/>
  <c r="I49" i="34"/>
  <c r="K49" i="34" s="1"/>
  <c r="I48" i="34"/>
  <c r="K48" i="34" s="1"/>
  <c r="K47" i="34"/>
  <c r="C44" i="34"/>
  <c r="I38" i="34"/>
  <c r="K38" i="34" s="1"/>
  <c r="I37" i="34"/>
  <c r="K37" i="34" s="1"/>
  <c r="I36" i="34"/>
  <c r="K36" i="34" s="1"/>
  <c r="K35" i="34"/>
  <c r="I27" i="34"/>
  <c r="K27" i="34" s="1"/>
  <c r="I26" i="34"/>
  <c r="K26" i="34" s="1"/>
  <c r="I25" i="34"/>
  <c r="K25" i="34" s="1"/>
  <c r="K24" i="34"/>
  <c r="I15" i="34"/>
  <c r="K15" i="34" s="1"/>
  <c r="I14" i="34"/>
  <c r="K14" i="34" s="1"/>
  <c r="I13" i="34"/>
  <c r="K13" i="34" s="1"/>
  <c r="K12" i="34"/>
  <c r="BB41" i="35" l="1"/>
  <c r="BB29" i="35"/>
  <c r="BD29" i="35"/>
  <c r="AF29" i="35"/>
  <c r="AC41" i="35"/>
  <c r="BC41" i="35" s="1"/>
  <c r="AE41" i="35"/>
  <c r="K16" i="34"/>
  <c r="K17" i="34" s="1"/>
  <c r="K18" i="34" s="1"/>
  <c r="G18" i="34" s="1"/>
  <c r="K51" i="34"/>
  <c r="K52" i="34" s="1"/>
  <c r="K101" i="34"/>
  <c r="K102" i="34" s="1"/>
  <c r="K103" i="34" s="1"/>
  <c r="K39" i="34"/>
  <c r="K40" i="34" s="1"/>
  <c r="K76" i="34"/>
  <c r="K88" i="34"/>
  <c r="K28" i="34"/>
  <c r="K63" i="34"/>
  <c r="BD41" i="35" l="1"/>
  <c r="AF41" i="35"/>
  <c r="AG29" i="35"/>
  <c r="BE29" i="35"/>
  <c r="K41" i="34"/>
  <c r="G41" i="34" s="1"/>
  <c r="K77" i="34"/>
  <c r="K78" i="34" s="1"/>
  <c r="K53" i="34"/>
  <c r="G53" i="34" s="1"/>
  <c r="G103" i="34"/>
  <c r="K104" i="34"/>
  <c r="K19" i="34"/>
  <c r="K89" i="34"/>
  <c r="K90" i="34" s="1"/>
  <c r="K64" i="34"/>
  <c r="K65" i="34" s="1"/>
  <c r="K29" i="34"/>
  <c r="K30" i="34" s="1"/>
  <c r="L41" i="33" l="1"/>
  <c r="K42" i="34"/>
  <c r="BE41" i="35"/>
  <c r="AG41" i="35"/>
  <c r="BF29" i="35"/>
  <c r="AH29" i="35"/>
  <c r="BG29" i="35" s="1"/>
  <c r="G78" i="34"/>
  <c r="K79" i="34"/>
  <c r="K54" i="34"/>
  <c r="G65" i="34"/>
  <c r="K66" i="34"/>
  <c r="G90" i="34"/>
  <c r="K91" i="34"/>
  <c r="G30" i="34"/>
  <c r="K31" i="34"/>
  <c r="G14" i="32" l="1"/>
  <c r="BH29" i="35"/>
  <c r="D29" i="35" s="1"/>
  <c r="BF41" i="35"/>
  <c r="AH41" i="35"/>
  <c r="BG41" i="35" s="1"/>
  <c r="BH41" i="35" l="1"/>
  <c r="D41" i="35" s="1"/>
  <c r="L42" i="33"/>
  <c r="L43" i="33" s="1"/>
  <c r="G13" i="32"/>
  <c r="G16" i="32" s="1"/>
  <c r="G17" i="32" s="1"/>
  <c r="G18" i="32" s="1"/>
  <c r="G19" i="32" s="1"/>
  <c r="C18" i="35" l="1"/>
  <c r="L44" i="33"/>
  <c r="L45" i="33" s="1"/>
  <c r="F18" i="35" l="1"/>
  <c r="W18" i="35" s="1"/>
  <c r="X18" i="35" s="1"/>
  <c r="C21" i="35"/>
  <c r="C22" i="35" s="1"/>
  <c r="G18" i="35" l="1"/>
  <c r="O18" i="35" s="1"/>
  <c r="AB18" i="35"/>
  <c r="AA18" i="35"/>
  <c r="Y18" i="35"/>
  <c r="Z18" i="35"/>
  <c r="S18" i="35" l="1"/>
  <c r="M18" i="35"/>
  <c r="H18" i="35"/>
  <c r="AI18" i="35" s="1"/>
  <c r="P18" i="35"/>
  <c r="AR18" i="35" s="1"/>
  <c r="I18" i="35"/>
  <c r="AJ18" i="35" s="1"/>
  <c r="U18" i="35"/>
  <c r="AZ18" i="35" s="1"/>
  <c r="J18" i="35"/>
  <c r="N18" i="35"/>
  <c r="AQ18" i="35" s="1"/>
  <c r="R18" i="35"/>
  <c r="L18" i="35"/>
  <c r="AN18" i="35" s="1"/>
  <c r="T18" i="35"/>
  <c r="AY18" i="35" s="1"/>
  <c r="V18" i="35"/>
  <c r="Q18" i="35"/>
  <c r="AU18" i="35" s="1"/>
  <c r="K18" i="35"/>
  <c r="AE18" i="35"/>
  <c r="AC18" i="35"/>
  <c r="BC18" i="35" s="1"/>
  <c r="AV18" i="35" l="1"/>
  <c r="AP18" i="35"/>
  <c r="AM18" i="35"/>
  <c r="BA18" i="35"/>
  <c r="AS18" i="35"/>
  <c r="AT18" i="35"/>
  <c r="AW18" i="35"/>
  <c r="AO18" i="35"/>
  <c r="AX18" i="35"/>
  <c r="AK18" i="35"/>
  <c r="AL18" i="35"/>
  <c r="BD18" i="35"/>
  <c r="AF18" i="35"/>
  <c r="BB18" i="35" l="1"/>
  <c r="AG18" i="35"/>
  <c r="BE18" i="35"/>
  <c r="BF18" i="35" l="1"/>
  <c r="AH18" i="35"/>
  <c r="BG18" i="35" s="1"/>
  <c r="BH18" i="35" l="1"/>
  <c r="D18" i="35" s="1"/>
  <c r="F2" i="35" l="1"/>
  <c r="W2" i="35" l="1"/>
  <c r="X2" i="35" s="1"/>
  <c r="G2" i="35"/>
  <c r="R2" i="35" l="1"/>
  <c r="AV2" i="35" s="1"/>
  <c r="K2" i="35"/>
  <c r="M2" i="35"/>
  <c r="N2" i="35"/>
  <c r="S2" i="35"/>
  <c r="AW2" i="35" s="1"/>
  <c r="I2" i="35"/>
  <c r="AJ2" i="35" s="1"/>
  <c r="P2" i="35"/>
  <c r="O2" i="35"/>
  <c r="AR2" i="35" s="1"/>
  <c r="H2" i="35"/>
  <c r="U2" i="35"/>
  <c r="AZ2" i="35" s="1"/>
  <c r="T2" i="35"/>
  <c r="AY2" i="35" s="1"/>
  <c r="Q2" i="35"/>
  <c r="V2" i="35"/>
  <c r="L2" i="35"/>
  <c r="AN2" i="35" s="1"/>
  <c r="J2" i="35"/>
  <c r="AK2" i="35" s="1"/>
  <c r="Y2" i="35"/>
  <c r="AA2" i="35"/>
  <c r="AB2" i="35"/>
  <c r="Z2" i="35"/>
  <c r="AX2" i="35" l="1"/>
  <c r="AU2" i="35"/>
  <c r="AT2" i="35"/>
  <c r="AQ2" i="35"/>
  <c r="AC2" i="35"/>
  <c r="BC2" i="35" s="1"/>
  <c r="AE2" i="35"/>
  <c r="BA2" i="35"/>
  <c r="AL2" i="35"/>
  <c r="AI2" i="35"/>
  <c r="AS2" i="35"/>
  <c r="AO2" i="35"/>
  <c r="AP2" i="35"/>
  <c r="AM2" i="35"/>
  <c r="BB2" i="35" l="1"/>
  <c r="AF2" i="35"/>
  <c r="BD2" i="35"/>
  <c r="AG2" i="35" l="1"/>
  <c r="BE2" i="35"/>
  <c r="AH2" i="35" l="1"/>
  <c r="BG2" i="35" s="1"/>
  <c r="BF2" i="35"/>
  <c r="BH2" i="35" l="1"/>
  <c r="D2" i="35" s="1"/>
</calcChain>
</file>

<file path=xl/sharedStrings.xml><?xml version="1.0" encoding="utf-8"?>
<sst xmlns="http://schemas.openxmlformats.org/spreadsheetml/2006/main" count="541" uniqueCount="161">
  <si>
    <t>I</t>
  </si>
  <si>
    <t>BIAYA LANGSUNG PERSONIL</t>
  </si>
  <si>
    <t>NO</t>
  </si>
  <si>
    <t>URAIAN</t>
  </si>
  <si>
    <t>A</t>
  </si>
  <si>
    <t>Jumlah</t>
  </si>
  <si>
    <t>B</t>
  </si>
  <si>
    <t>BIAYA LANGSUNG NON PERSONIL</t>
  </si>
  <si>
    <t>SATUAN</t>
  </si>
  <si>
    <t>VOLUME</t>
  </si>
  <si>
    <t>No</t>
  </si>
  <si>
    <t>II</t>
  </si>
  <si>
    <t>TOTAL</t>
  </si>
  <si>
    <t>REKAPITULASI</t>
  </si>
  <si>
    <t>JUMLAH</t>
  </si>
  <si>
    <t>PPN 10%</t>
  </si>
  <si>
    <t>Pembulatan</t>
  </si>
  <si>
    <t>Rp</t>
  </si>
  <si>
    <t>Pekerjaan</t>
  </si>
  <si>
    <t>Lokasi</t>
  </si>
  <si>
    <t>:</t>
  </si>
  <si>
    <t>Eks</t>
  </si>
  <si>
    <t xml:space="preserve">: </t>
  </si>
  <si>
    <t>PERHITUNGAN TENAGA AHLI UNTUK WILAYAH MEDAN, DELI SERDANG, BINJAI DAN KARO</t>
  </si>
  <si>
    <t>PENGAWASAN / SUPERVISI</t>
  </si>
  <si>
    <t>PROFESSIONAL STAFF</t>
  </si>
  <si>
    <t>TIM LEADER</t>
  </si>
  <si>
    <t xml:space="preserve"> S1 Teknik Sipil, pengalaman min 5 tahun</t>
  </si>
  <si>
    <t>ATURAN</t>
  </si>
  <si>
    <t>DIHITUNG</t>
  </si>
  <si>
    <t>GAJI DASAR</t>
  </si>
  <si>
    <t>X</t>
  </si>
  <si>
    <t>=</t>
  </si>
  <si>
    <t>BIAYA SOSIAL</t>
  </si>
  <si>
    <t>0.3 - 0.4 X GD</t>
  </si>
  <si>
    <t>BIAYA UMUM</t>
  </si>
  <si>
    <t>0.5 - 1.3 X GD</t>
  </si>
  <si>
    <t>TUNJANGAN PENUGASAN</t>
  </si>
  <si>
    <t>0.1 - 0.3 X GD</t>
  </si>
  <si>
    <t>KEUNTUNGAN 10%</t>
  </si>
  <si>
    <t>2.2 - 3.1</t>
  </si>
  <si>
    <t>≈</t>
  </si>
  <si>
    <t>Asisten professional staff, Tenaga Ahli Struktur (S1, Ahli Teknik Sipil, min 5 tahun)</t>
  </si>
  <si>
    <t>Assistant professional staff, Tenaga Ahli Survey (S1, Ahli Teknik Geodesi, min 5 tahun)</t>
  </si>
  <si>
    <t>SUB PROFESSIONAL STAFF</t>
  </si>
  <si>
    <t>INSPECTOR</t>
  </si>
  <si>
    <t>S1 Teknik Sipil, pengalaman min 3 tahun</t>
  </si>
  <si>
    <t>CAD OPERATOR</t>
  </si>
  <si>
    <t>D3, pengalaman min 5 tahun</t>
  </si>
  <si>
    <t>TENAGA PENDUKUNG</t>
  </si>
  <si>
    <t>SEKRETARIS</t>
  </si>
  <si>
    <t>D3, pengalaman min 3 tahun</t>
  </si>
  <si>
    <t>ADMINISTRATOR</t>
  </si>
  <si>
    <t>OFFICE BOY</t>
  </si>
  <si>
    <t>Instansi</t>
  </si>
  <si>
    <t>Nilai Angka</t>
  </si>
  <si>
    <t>Data Input</t>
  </si>
  <si>
    <t>Pembulatan desimal di belakang koma sesuai data input</t>
  </si>
  <si>
    <t>Nilai Angka dalam Huruf</t>
  </si>
  <si>
    <t>©2008 by Yohannes Situmorang, DPUK Asahan</t>
  </si>
  <si>
    <t>se</t>
  </si>
  <si>
    <t xml:space="preserve">dua </t>
  </si>
  <si>
    <t xml:space="preserve">tiga </t>
  </si>
  <si>
    <t>SPM</t>
  </si>
  <si>
    <t xml:space="preserve">empat </t>
  </si>
  <si>
    <t xml:space="preserve">lima </t>
  </si>
  <si>
    <t>HPS</t>
  </si>
  <si>
    <t xml:space="preserve">enam </t>
  </si>
  <si>
    <t xml:space="preserve">tujuh </t>
  </si>
  <si>
    <t xml:space="preserve">delapan </t>
  </si>
  <si>
    <t xml:space="preserve">sembilan </t>
  </si>
  <si>
    <t>TIUR JAYA</t>
  </si>
  <si>
    <t>DUTA  UNGGUL SARANA</t>
  </si>
  <si>
    <t>PPN</t>
  </si>
  <si>
    <t>PPH</t>
  </si>
  <si>
    <t>Total</t>
  </si>
  <si>
    <t>Dibulatkan</t>
  </si>
  <si>
    <t>JUMLAH                                 ( Rp)</t>
  </si>
  <si>
    <t>Jangka Waktu</t>
  </si>
  <si>
    <t>BIAYA OPRASIONAL</t>
  </si>
  <si>
    <t>BIAYA PELAPORAN</t>
  </si>
  <si>
    <t>Dinas Pemuda Dan Olahraga Provinsi Sumatera Utara</t>
  </si>
  <si>
    <t>I. TOTAL BIAYA LANGSUNG PERSONIL</t>
  </si>
  <si>
    <t>II. TOTAL BIAYA LANGSUNG NON PERSONIL</t>
  </si>
  <si>
    <t>Total Biaya Konsultan Perencanaan ( I + II )</t>
  </si>
  <si>
    <t>Dibuat Oleh,</t>
  </si>
  <si>
    <t>HENRY WIJAYA, ST</t>
  </si>
  <si>
    <t>Direktur</t>
  </si>
  <si>
    <t>CV.SINDANG LAYA CONSULTANT</t>
  </si>
  <si>
    <t>Konsultan Perencana</t>
  </si>
  <si>
    <t xml:space="preserve"> </t>
  </si>
  <si>
    <t>Medan, 15 Oktober 2019</t>
  </si>
  <si>
    <t>JUMLAH                                      (Rp)</t>
  </si>
  <si>
    <t>Jalan Williem Iskandar no. 9 - Medan</t>
  </si>
  <si>
    <t>HARGA SATUAN              (Rp)</t>
  </si>
  <si>
    <t>JUMLAH                     T. AHLI</t>
  </si>
  <si>
    <t xml:space="preserve">24 (dua puluh empat) Hari Kalender </t>
  </si>
  <si>
    <t>HARGA PERKIRAAN SENDIRI (HPS)</t>
  </si>
  <si>
    <t>HARGA SATUAN                            ( Rp)</t>
  </si>
  <si>
    <t>Unit</t>
  </si>
  <si>
    <t>Sewa Kendaraan</t>
  </si>
  <si>
    <t>Org</t>
  </si>
  <si>
    <t>Hari</t>
  </si>
  <si>
    <t>Lot</t>
  </si>
  <si>
    <t>Oprasional Kantor, ATK &amp; Supplies Komputer + Printer</t>
  </si>
  <si>
    <t>Surveyor (min SMK/Sederajat 3 Tahun)</t>
  </si>
  <si>
    <t>Sewa Peralatan Survey</t>
  </si>
  <si>
    <t>PPn 11 %</t>
  </si>
  <si>
    <t>Team Leader (S1 Teknik Sipil - 3 Tahun Ahli Sipil Madya)</t>
  </si>
  <si>
    <t>Satuan Kerja</t>
  </si>
  <si>
    <t>Tenaga Ahli Arsitek  (S1 Teknik Arsitek - 3 Tahun Ahli Arsitek Madya)</t>
  </si>
  <si>
    <t>Laporan Pendahuluan &amp; Akhir Perencanaan</t>
  </si>
  <si>
    <t>Laporan EE dan RKS Perencanaan</t>
  </si>
  <si>
    <t>Gambar Rencana A3</t>
  </si>
  <si>
    <t>Back Up Data Hardisk 1TB</t>
  </si>
  <si>
    <t>Ls</t>
  </si>
  <si>
    <t>DINAS KEPEMUDAAN DAN KEOLAHRAGAAN PROVINSI SUMATERA UTARA</t>
  </si>
  <si>
    <t>JL. WILLIEM ISKANDAR NO.9 MEDAN</t>
  </si>
  <si>
    <t>14 (empat belas) Hari Kalender</t>
  </si>
  <si>
    <t>Estimator (S1 Teknik Sipil/Arsitek 3 Tahun)</t>
  </si>
  <si>
    <t>Operator CAD (min. D3, S1 Sipil/Arsitek 3 Tahun)</t>
  </si>
  <si>
    <t>Administrasi Kantor (min. SMK, D3 &amp; S1 Manajemen Min. 3 Tahun)</t>
  </si>
  <si>
    <t>Tenaga Ahli Sipil (S1 Teknik Sipil - 3 Tahun  Muda)</t>
  </si>
  <si>
    <t>Biaya Diskusi Perencanaan</t>
  </si>
  <si>
    <t>Medan,   Desember 2023</t>
  </si>
  <si>
    <t>PEJABAT PEMBUAT KOMITMEN (PPK)</t>
  </si>
  <si>
    <t>BID. SARANA, PRASARANA DAN KEMITRAAN</t>
  </si>
  <si>
    <t>DIPORASU</t>
  </si>
  <si>
    <t>SYAHRUDIN, SE, MM</t>
  </si>
  <si>
    <t>NIP. 19781023 200212 1 002</t>
  </si>
  <si>
    <t>Review Jasa Konsultansi Perencanaan Pembangunan Tribun Penonton Stadion Mini</t>
  </si>
  <si>
    <t>TENAGA AHLI PROFESIONAL</t>
  </si>
  <si>
    <t>Kali</t>
  </si>
  <si>
    <t>LAMPIRAN RESUME KONTRAK</t>
  </si>
  <si>
    <t>KUASA PENGGUNA ANGGARAN (KPA)</t>
  </si>
  <si>
    <t>Disetujui Oleh,</t>
  </si>
  <si>
    <t>JUMLAH TAGIHAN 80% ( Rp)</t>
  </si>
  <si>
    <t>Terbilang : Tujuh Puluh Sembilan Juta Enam Ratus Lima Puluh Tiga Ribu Enam Ratus Rupiah,-</t>
  </si>
  <si>
    <t>Jasa Konsultansi Perencanaan Rehab Sirkuit Disporasu</t>
  </si>
  <si>
    <t>SATUAN (OB)</t>
  </si>
  <si>
    <t>Bln</t>
  </si>
  <si>
    <t>Oprasional Kantor dan Belanja ATK</t>
  </si>
  <si>
    <t>Bulan</t>
  </si>
  <si>
    <t>Laporan Pendahuluan &amp; Akhir Pengawasan</t>
  </si>
  <si>
    <t>Foto Dokumentasi Pekerjaan</t>
  </si>
  <si>
    <t>Buku</t>
  </si>
  <si>
    <t>Laporan K3 Konstruksi</t>
  </si>
  <si>
    <t>Medan,   Maret 2024</t>
  </si>
  <si>
    <t>BIDANG SARANA, PRASARANA DAN KEMITRAAN</t>
  </si>
  <si>
    <t>DINAS KEPEMUDAAN DAN KEOLAHRAGAAN</t>
  </si>
  <si>
    <t>PROVINSI SUMATERA UTARA</t>
  </si>
  <si>
    <t>TAHUN ANGGARAN 2024</t>
  </si>
  <si>
    <t>Biaya Rapat dan Expose Pengawasan</t>
  </si>
  <si>
    <t>90 (sembilan puluh) Hari Kalender</t>
  </si>
  <si>
    <t>Laporan Mingguan dan Bulanan Pengawasan</t>
  </si>
  <si>
    <t>URAIAN PERSONIL</t>
  </si>
  <si>
    <t>Site Engineer ((S1 Teknik Sipil - 2 Tahun Ahli Madya Teknik Bangunan Gedung)</t>
  </si>
  <si>
    <t>Tenaga Ahli K3 Konstruksi  (S1 Teknik Sipil - 2 Tahun Ahli Madya K3 Konstruksi)</t>
  </si>
  <si>
    <t>Belanja Jasa Konsultansi Pengawasan Pengecatan Pagar Sumut Sport Center</t>
  </si>
  <si>
    <t>Sewa Kendaraan 1 Unit</t>
  </si>
  <si>
    <t>Terbilang : Seratus Enam Puluh Satu Juta Delapan Ratus Tiga Puluh Delapan Ribu Rupiah,-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</si>
</sst>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9"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* #,##0.00_);_(* \(#,##0.00\);_(* &quot;-&quot;??_);_(@_)"/>
    <numFmt numFmtId="167" formatCode="_(&quot;Rp&quot;* #,##0_);_(&quot;Rp&quot;* \(#,##0\);_(&quot;Rp&quot;* &quot;-&quot;_);_(@_)"/>
    <numFmt numFmtId="168" formatCode="#,##0.00;[Red]#,##0.00"/>
    <numFmt numFmtId="169" formatCode="_(* #,##0.00_);_(* \(#,##0.00\);_(* &quot;-&quot;_);_(@_)"/>
    <numFmt numFmtId="170" formatCode="_(* #,##0_);_(* \(#,##0\);_(* &quot;-&quot;??_);_(@_)"/>
    <numFmt numFmtId="171" formatCode="_([$Rp-421]* #,##0.00_);_([$Rp-421]* \(#,##0.00\);_([$Rp-421]* &quot;-&quot;??_);_(@_)"/>
    <numFmt numFmtId="172" formatCode="_ * #,##0.00_ ;_ * \-#,##0.00_ ;_ * &quot;-&quot;??_ ;_ @_ "/>
    <numFmt numFmtId="173" formatCode="0.00000"/>
    <numFmt numFmtId="174" formatCode="&quot;N.&quot;00#"/>
    <numFmt numFmtId="175" formatCode="&quot;I.&quot;00#"/>
    <numFmt numFmtId="176" formatCode="&quot;B.&quot;00#"/>
    <numFmt numFmtId="177" formatCode="#,##0.00000_);\(#,##0.00000\)"/>
    <numFmt numFmtId="178" formatCode="&quot;C.&quot;00#"/>
    <numFmt numFmtId="179" formatCode="000"/>
    <numFmt numFmtId="180" formatCode="_-* #,##0.00\ _E_s_c_._-;\-* #,##0.00\ _E_s_c_._-;_-* &quot;-&quot;??\ _E_s_c_._-;_-@_-"/>
    <numFmt numFmtId="181" formatCode="_([$Rp-421]* #,##0_);_([$Rp-421]* \(#,##0\);_([$Rp-421]* &quot;-&quot;??_);_(@_)"/>
  </numFmts>
  <fonts count="60">
    <font>
      <sz val="10"/>
      <name val="Arial"/>
    </font>
    <font>
      <sz val="11"/>
      <color theme="1"/>
      <name val="Century Gothic"/>
      <family val="2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b/>
      <sz val="10"/>
      <name val="Arial"/>
      <family val="2"/>
    </font>
    <font>
      <sz val="10"/>
      <name val="Arial"/>
      <family val="2"/>
    </font>
    <font>
      <sz val="12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theme="1"/>
      <name val="Arial"/>
      <family val="2"/>
    </font>
    <font>
      <sz val="9"/>
      <name val="Rockwell"/>
      <family val="1"/>
    </font>
    <font>
      <b/>
      <sz val="10"/>
      <color indexed="8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1"/>
      <color theme="1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Helv"/>
    </font>
    <font>
      <sz val="10"/>
      <name val="Times New Roman"/>
      <family val="1"/>
    </font>
    <font>
      <sz val="9"/>
      <name val="Arial"/>
      <family val="2"/>
    </font>
    <font>
      <sz val="10"/>
      <name val="Tahoma"/>
      <family val="2"/>
    </font>
    <font>
      <b/>
      <sz val="11"/>
      <color indexed="63"/>
      <name val="Calibri"/>
      <family val="2"/>
    </font>
    <font>
      <b/>
      <sz val="18"/>
      <color indexed="8"/>
      <name val="Cambria"/>
      <family val="1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2"/>
      <name val="Osaka"/>
      <family val="3"/>
      <charset val="128"/>
    </font>
    <font>
      <sz val="10"/>
      <name val="Arial"/>
      <family val="2"/>
    </font>
    <font>
      <sz val="11"/>
      <name val="Arial Narrow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1"/>
      <name val="Arial Narrow"/>
      <family val="2"/>
    </font>
    <font>
      <b/>
      <i/>
      <sz val="11"/>
      <name val="Arial Narrow"/>
      <family val="2"/>
    </font>
    <font>
      <b/>
      <sz val="14"/>
      <name val="Arial Narrow"/>
      <family val="2"/>
    </font>
    <font>
      <b/>
      <u/>
      <sz val="16"/>
      <name val="Century Gothic"/>
      <family val="2"/>
    </font>
    <font>
      <sz val="11"/>
      <name val="Century Gothic"/>
      <family val="2"/>
    </font>
    <font>
      <sz val="12"/>
      <name val="Century Gothic"/>
      <family val="2"/>
    </font>
    <font>
      <b/>
      <sz val="12"/>
      <name val="Century Gothic"/>
      <family val="2"/>
    </font>
    <font>
      <b/>
      <sz val="11"/>
      <name val="Century Gothic"/>
      <family val="2"/>
    </font>
    <font>
      <b/>
      <sz val="10"/>
      <name val="Century Gothic"/>
      <family val="2"/>
    </font>
    <font>
      <b/>
      <u/>
      <sz val="11"/>
      <name val="Century Gothic"/>
      <family val="2"/>
    </font>
    <font>
      <sz val="11"/>
      <color theme="1"/>
      <name val="Century Gothic"/>
      <family val="2"/>
    </font>
    <font>
      <sz val="10"/>
      <name val="Century Gothic"/>
      <family val="2"/>
    </font>
    <font>
      <b/>
      <sz val="11"/>
      <color theme="1"/>
      <name val="Century Gothic"/>
      <family val="2"/>
    </font>
    <font>
      <sz val="12"/>
      <color theme="1"/>
      <name val="Century Gothic"/>
      <family val="2"/>
    </font>
    <font>
      <b/>
      <sz val="12"/>
      <color theme="1"/>
      <name val="Century Gothic"/>
      <family val="2"/>
    </font>
    <font>
      <b/>
      <u/>
      <sz val="12"/>
      <name val="Century Gothic"/>
      <family val="2"/>
    </font>
    <font>
      <sz val="9"/>
      <name val="Century Gothic"/>
      <family val="2"/>
    </font>
  </fonts>
  <fills count="32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lightUp">
        <fgColor indexed="9"/>
        <bgColor indexed="27"/>
      </patternFill>
    </fill>
    <fill>
      <patternFill patternType="lightUp">
        <fgColor indexed="9"/>
        <bgColor indexed="26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0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47">
    <xf numFmtId="0" fontId="0" fillId="0" borderId="0"/>
    <xf numFmtId="0" fontId="4" fillId="0" borderId="0"/>
    <xf numFmtId="166" fontId="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5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5" borderId="0" applyNumberFormat="0" applyBorder="0" applyAlignment="0" applyProtection="0"/>
    <xf numFmtId="0" fontId="14" fillId="9" borderId="0" applyNumberFormat="0" applyBorder="0" applyAlignment="0" applyProtection="0"/>
    <xf numFmtId="0" fontId="15" fillId="26" borderId="57" applyNumberFormat="0" applyAlignment="0" applyProtection="0"/>
    <xf numFmtId="0" fontId="16" fillId="27" borderId="58" applyNumberFormat="0" applyAlignment="0" applyProtection="0"/>
    <xf numFmtId="165" fontId="2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65" fontId="6" fillId="0" borderId="0" applyFont="0" applyFill="0" applyBorder="0" applyAlignment="0" applyProtection="0"/>
    <xf numFmtId="172" fontId="17" fillId="0" borderId="0" applyFont="0" applyFill="0" applyBorder="0" applyAlignment="0" applyProtection="0"/>
    <xf numFmtId="165" fontId="6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66" fontId="6" fillId="0" borderId="0" applyFont="0" applyFill="0" applyBorder="0" applyAlignment="0" applyProtection="0"/>
    <xf numFmtId="173" fontId="17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6" fillId="0" borderId="0" applyFont="0" applyFill="0" applyBorder="0" applyAlignment="0" applyProtection="0"/>
    <xf numFmtId="179" fontId="17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2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10" borderId="0" applyNumberFormat="0" applyBorder="0" applyAlignment="0" applyProtection="0"/>
    <xf numFmtId="0" fontId="22" fillId="0" borderId="59" applyNumberFormat="0" applyFill="0" applyAlignment="0" applyProtection="0"/>
    <xf numFmtId="0" fontId="23" fillId="0" borderId="60" applyNumberFormat="0" applyFill="0" applyAlignment="0" applyProtection="0"/>
    <xf numFmtId="0" fontId="24" fillId="0" borderId="61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0" fontId="26" fillId="13" borderId="57" applyNumberFormat="0" applyAlignment="0" applyProtection="0"/>
    <xf numFmtId="0" fontId="27" fillId="0" borderId="62" applyNumberFormat="0" applyFill="0" applyAlignment="0" applyProtection="0"/>
    <xf numFmtId="0" fontId="28" fillId="30" borderId="0" applyNumberFormat="0" applyBorder="0" applyAlignment="0" applyProtection="0"/>
    <xf numFmtId="0" fontId="6" fillId="0" borderId="0"/>
    <xf numFmtId="0" fontId="29" fillId="0" borderId="0"/>
    <xf numFmtId="0" fontId="6" fillId="0" borderId="0"/>
    <xf numFmtId="181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39" fontId="3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39" fontId="31" fillId="0" borderId="0"/>
    <xf numFmtId="39" fontId="31" fillId="0" borderId="0"/>
    <xf numFmtId="39" fontId="31" fillId="0" borderId="0"/>
    <xf numFmtId="39" fontId="31" fillId="0" borderId="0"/>
    <xf numFmtId="39" fontId="31" fillId="0" borderId="0"/>
    <xf numFmtId="39" fontId="31" fillId="0" borderId="0"/>
    <xf numFmtId="0" fontId="6" fillId="0" borderId="0"/>
    <xf numFmtId="39" fontId="31" fillId="0" borderId="0"/>
    <xf numFmtId="39" fontId="31" fillId="0" borderId="0"/>
    <xf numFmtId="39" fontId="31" fillId="0" borderId="0"/>
    <xf numFmtId="39" fontId="31" fillId="0" borderId="0"/>
    <xf numFmtId="39" fontId="31" fillId="0" borderId="0"/>
    <xf numFmtId="39" fontId="3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39" fontId="3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39" fontId="31" fillId="0" borderId="0"/>
    <xf numFmtId="39" fontId="31" fillId="0" borderId="0"/>
    <xf numFmtId="39" fontId="31" fillId="0" borderId="0"/>
    <xf numFmtId="39" fontId="31" fillId="0" borderId="0"/>
    <xf numFmtId="39" fontId="31" fillId="0" borderId="0"/>
    <xf numFmtId="0" fontId="6" fillId="0" borderId="0"/>
    <xf numFmtId="39" fontId="31" fillId="0" borderId="0"/>
    <xf numFmtId="39" fontId="31" fillId="0" borderId="0"/>
    <xf numFmtId="39" fontId="31" fillId="0" borderId="0"/>
    <xf numFmtId="39" fontId="31" fillId="0" borderId="0"/>
    <xf numFmtId="39" fontId="31" fillId="0" borderId="0"/>
    <xf numFmtId="39" fontId="31" fillId="0" borderId="0"/>
    <xf numFmtId="39" fontId="3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39" fontId="31" fillId="0" borderId="0"/>
    <xf numFmtId="39" fontId="31" fillId="0" borderId="0"/>
    <xf numFmtId="39" fontId="31" fillId="0" borderId="0"/>
    <xf numFmtId="39" fontId="31" fillId="0" borderId="0"/>
    <xf numFmtId="39" fontId="31" fillId="0" borderId="0"/>
    <xf numFmtId="39" fontId="31" fillId="0" borderId="0"/>
    <xf numFmtId="39" fontId="31" fillId="0" borderId="0"/>
    <xf numFmtId="39" fontId="31" fillId="0" borderId="0"/>
    <xf numFmtId="39" fontId="31" fillId="0" borderId="0"/>
    <xf numFmtId="39" fontId="31" fillId="0" borderId="0"/>
    <xf numFmtId="39" fontId="31" fillId="0" borderId="0"/>
    <xf numFmtId="0" fontId="6" fillId="0" borderId="0"/>
    <xf numFmtId="39" fontId="31" fillId="0" borderId="0"/>
    <xf numFmtId="39" fontId="31" fillId="0" borderId="0"/>
    <xf numFmtId="39" fontId="31" fillId="0" borderId="0"/>
    <xf numFmtId="39" fontId="31" fillId="0" borderId="0"/>
    <xf numFmtId="39" fontId="31" fillId="0" borderId="0"/>
    <xf numFmtId="39" fontId="31" fillId="0" borderId="0"/>
    <xf numFmtId="39" fontId="31" fillId="0" borderId="0"/>
    <xf numFmtId="39" fontId="31" fillId="0" borderId="0"/>
    <xf numFmtId="0" fontId="6" fillId="0" borderId="0"/>
    <xf numFmtId="39" fontId="31" fillId="0" borderId="0"/>
    <xf numFmtId="39" fontId="31" fillId="0" borderId="0"/>
    <xf numFmtId="39" fontId="31" fillId="0" borderId="0"/>
    <xf numFmtId="39" fontId="31" fillId="0" borderId="0"/>
    <xf numFmtId="39" fontId="31" fillId="0" borderId="0"/>
    <xf numFmtId="39" fontId="31" fillId="0" borderId="0"/>
    <xf numFmtId="39" fontId="3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39" fontId="31" fillId="0" borderId="0"/>
    <xf numFmtId="39" fontId="3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39" fontId="31" fillId="0" borderId="0"/>
    <xf numFmtId="39" fontId="31" fillId="0" borderId="0"/>
    <xf numFmtId="39" fontId="31" fillId="0" borderId="0"/>
    <xf numFmtId="39" fontId="31" fillId="0" borderId="0"/>
    <xf numFmtId="39" fontId="31" fillId="0" borderId="0"/>
    <xf numFmtId="39" fontId="31" fillId="0" borderId="0"/>
    <xf numFmtId="39" fontId="31" fillId="0" borderId="0"/>
    <xf numFmtId="39" fontId="31" fillId="0" borderId="0"/>
    <xf numFmtId="39" fontId="31" fillId="0" borderId="0"/>
    <xf numFmtId="39" fontId="31" fillId="0" borderId="0"/>
    <xf numFmtId="39" fontId="31" fillId="0" borderId="0"/>
    <xf numFmtId="39" fontId="31" fillId="0" borderId="0"/>
    <xf numFmtId="39" fontId="31" fillId="0" borderId="0"/>
    <xf numFmtId="39" fontId="31" fillId="0" borderId="0"/>
    <xf numFmtId="39" fontId="31" fillId="0" borderId="0"/>
    <xf numFmtId="39" fontId="31" fillId="0" borderId="0"/>
    <xf numFmtId="39" fontId="31" fillId="0" borderId="0"/>
    <xf numFmtId="39" fontId="31" fillId="0" borderId="0"/>
    <xf numFmtId="39" fontId="31" fillId="0" borderId="0"/>
    <xf numFmtId="0" fontId="6" fillId="0" borderId="0"/>
    <xf numFmtId="39" fontId="31" fillId="0" borderId="0"/>
    <xf numFmtId="39" fontId="31" fillId="0" borderId="0"/>
    <xf numFmtId="39" fontId="31" fillId="0" borderId="0"/>
    <xf numFmtId="39" fontId="31" fillId="0" borderId="0"/>
    <xf numFmtId="39" fontId="31" fillId="0" borderId="0"/>
    <xf numFmtId="39" fontId="3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39" fontId="3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39" fontId="31" fillId="0" borderId="0"/>
    <xf numFmtId="39" fontId="31" fillId="0" borderId="0"/>
    <xf numFmtId="39" fontId="31" fillId="0" borderId="0"/>
    <xf numFmtId="39" fontId="31" fillId="0" borderId="0"/>
    <xf numFmtId="39" fontId="31" fillId="0" borderId="0"/>
    <xf numFmtId="39" fontId="31" fillId="0" borderId="0"/>
    <xf numFmtId="39" fontId="31" fillId="0" borderId="0"/>
    <xf numFmtId="39" fontId="31" fillId="0" borderId="0"/>
    <xf numFmtId="39" fontId="31" fillId="0" borderId="0"/>
    <xf numFmtId="39" fontId="31" fillId="0" borderId="0"/>
    <xf numFmtId="39" fontId="31" fillId="0" borderId="0"/>
    <xf numFmtId="39" fontId="3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39" fontId="3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39" fontId="3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39" fontId="31" fillId="0" borderId="0"/>
    <xf numFmtId="39" fontId="31" fillId="0" borderId="0"/>
    <xf numFmtId="39" fontId="31" fillId="0" borderId="0"/>
    <xf numFmtId="39" fontId="31" fillId="0" borderId="0"/>
    <xf numFmtId="39" fontId="31" fillId="0" borderId="0"/>
    <xf numFmtId="39" fontId="31" fillId="0" borderId="0"/>
    <xf numFmtId="0" fontId="6" fillId="0" borderId="0"/>
    <xf numFmtId="0" fontId="6" fillId="0" borderId="0"/>
    <xf numFmtId="39" fontId="31" fillId="0" borderId="0"/>
    <xf numFmtId="39" fontId="31" fillId="0" borderId="0"/>
    <xf numFmtId="39" fontId="31" fillId="0" borderId="0"/>
    <xf numFmtId="39" fontId="31" fillId="0" borderId="0"/>
    <xf numFmtId="39" fontId="31" fillId="0" borderId="0"/>
    <xf numFmtId="39" fontId="31" fillId="0" borderId="0"/>
    <xf numFmtId="39" fontId="31" fillId="0" borderId="0"/>
    <xf numFmtId="39" fontId="3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39" fontId="31" fillId="0" borderId="0"/>
    <xf numFmtId="39" fontId="31" fillId="0" borderId="0"/>
    <xf numFmtId="39" fontId="31" fillId="0" borderId="0"/>
    <xf numFmtId="39" fontId="31" fillId="0" borderId="0"/>
    <xf numFmtId="39" fontId="31" fillId="0" borderId="0"/>
    <xf numFmtId="39" fontId="31" fillId="0" borderId="0"/>
    <xf numFmtId="39" fontId="31" fillId="0" borderId="0"/>
    <xf numFmtId="39" fontId="31" fillId="0" borderId="0"/>
    <xf numFmtId="39" fontId="31" fillId="0" borderId="0"/>
    <xf numFmtId="39" fontId="3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39" fontId="3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39" fontId="31" fillId="0" borderId="0"/>
    <xf numFmtId="39" fontId="31" fillId="0" borderId="0"/>
    <xf numFmtId="39" fontId="31" fillId="0" borderId="0"/>
    <xf numFmtId="39" fontId="31" fillId="0" borderId="0"/>
    <xf numFmtId="39" fontId="31" fillId="0" borderId="0"/>
    <xf numFmtId="39" fontId="31" fillId="0" borderId="0"/>
    <xf numFmtId="39" fontId="31" fillId="0" borderId="0"/>
    <xf numFmtId="39" fontId="31" fillId="0" borderId="0"/>
    <xf numFmtId="39" fontId="31" fillId="0" borderId="0"/>
    <xf numFmtId="39" fontId="31" fillId="0" borderId="0"/>
    <xf numFmtId="39" fontId="3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39" fontId="3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39" fontId="3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39" fontId="31" fillId="0" borderId="0"/>
    <xf numFmtId="39" fontId="31" fillId="0" borderId="0"/>
    <xf numFmtId="39" fontId="31" fillId="0" borderId="0"/>
    <xf numFmtId="39" fontId="31" fillId="0" borderId="0"/>
    <xf numFmtId="39" fontId="31" fillId="0" borderId="0"/>
    <xf numFmtId="39" fontId="31" fillId="0" borderId="0"/>
    <xf numFmtId="0" fontId="6" fillId="0" borderId="0"/>
    <xf numFmtId="0" fontId="6" fillId="0" borderId="0"/>
    <xf numFmtId="39" fontId="31" fillId="0" borderId="0"/>
    <xf numFmtId="39" fontId="31" fillId="0" borderId="0"/>
    <xf numFmtId="39" fontId="31" fillId="0" borderId="0"/>
    <xf numFmtId="39" fontId="31" fillId="0" borderId="0"/>
    <xf numFmtId="39" fontId="31" fillId="0" borderId="0"/>
    <xf numFmtId="39" fontId="31" fillId="0" borderId="0"/>
    <xf numFmtId="39" fontId="31" fillId="0" borderId="0"/>
    <xf numFmtId="39" fontId="3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39" fontId="3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39" fontId="31" fillId="0" borderId="0"/>
    <xf numFmtId="39" fontId="31" fillId="0" borderId="0"/>
    <xf numFmtId="39" fontId="31" fillId="0" borderId="0"/>
    <xf numFmtId="39" fontId="31" fillId="0" borderId="0"/>
    <xf numFmtId="39" fontId="31" fillId="0" borderId="0"/>
    <xf numFmtId="39" fontId="31" fillId="0" borderId="0"/>
    <xf numFmtId="39" fontId="31" fillId="0" borderId="0"/>
    <xf numFmtId="39" fontId="31" fillId="0" borderId="0"/>
    <xf numFmtId="39" fontId="3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39" fontId="31" fillId="0" borderId="0"/>
    <xf numFmtId="39" fontId="31" fillId="0" borderId="0"/>
    <xf numFmtId="39" fontId="31" fillId="0" borderId="0"/>
    <xf numFmtId="39" fontId="31" fillId="0" borderId="0"/>
    <xf numFmtId="39" fontId="31" fillId="0" borderId="0"/>
    <xf numFmtId="39" fontId="31" fillId="0" borderId="0"/>
    <xf numFmtId="39" fontId="31" fillId="0" borderId="0"/>
    <xf numFmtId="39" fontId="31" fillId="0" borderId="0"/>
    <xf numFmtId="39" fontId="31" fillId="0" borderId="0"/>
    <xf numFmtId="39" fontId="31" fillId="0" borderId="0"/>
    <xf numFmtId="39" fontId="31" fillId="0" borderId="0"/>
    <xf numFmtId="0" fontId="6" fillId="0" borderId="0"/>
    <xf numFmtId="39" fontId="31" fillId="0" borderId="0"/>
    <xf numFmtId="39" fontId="31" fillId="0" borderId="0"/>
    <xf numFmtId="39" fontId="31" fillId="0" borderId="0"/>
    <xf numFmtId="39" fontId="31" fillId="0" borderId="0"/>
    <xf numFmtId="39" fontId="31" fillId="0" borderId="0"/>
    <xf numFmtId="39" fontId="31" fillId="0" borderId="0"/>
    <xf numFmtId="39" fontId="31" fillId="0" borderId="0"/>
    <xf numFmtId="39" fontId="31" fillId="0" borderId="0"/>
    <xf numFmtId="0" fontId="6" fillId="0" borderId="0"/>
    <xf numFmtId="39" fontId="31" fillId="0" borderId="0"/>
    <xf numFmtId="39" fontId="31" fillId="0" borderId="0"/>
    <xf numFmtId="39" fontId="31" fillId="0" borderId="0"/>
    <xf numFmtId="39" fontId="31" fillId="0" borderId="0"/>
    <xf numFmtId="39" fontId="31" fillId="0" borderId="0"/>
    <xf numFmtId="39" fontId="31" fillId="0" borderId="0"/>
    <xf numFmtId="39" fontId="3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39" fontId="31" fillId="0" borderId="0"/>
    <xf numFmtId="39" fontId="3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39" fontId="31" fillId="0" borderId="0"/>
    <xf numFmtId="39" fontId="31" fillId="0" borderId="0"/>
    <xf numFmtId="39" fontId="31" fillId="0" borderId="0"/>
    <xf numFmtId="39" fontId="31" fillId="0" borderId="0"/>
    <xf numFmtId="39" fontId="3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39" fontId="31" fillId="0" borderId="0"/>
    <xf numFmtId="39" fontId="31" fillId="0" borderId="0"/>
    <xf numFmtId="39" fontId="31" fillId="0" borderId="0"/>
    <xf numFmtId="39" fontId="31" fillId="0" borderId="0"/>
    <xf numFmtId="39" fontId="31" fillId="0" borderId="0"/>
    <xf numFmtId="0" fontId="6" fillId="0" borderId="0"/>
    <xf numFmtId="39" fontId="31" fillId="0" borderId="0"/>
    <xf numFmtId="39" fontId="31" fillId="0" borderId="0"/>
    <xf numFmtId="39" fontId="31" fillId="0" borderId="0"/>
    <xf numFmtId="39" fontId="31" fillId="0" borderId="0"/>
    <xf numFmtId="39" fontId="31" fillId="0" borderId="0"/>
    <xf numFmtId="39" fontId="31" fillId="0" borderId="0"/>
    <xf numFmtId="39" fontId="3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39" fontId="31" fillId="0" borderId="0"/>
    <xf numFmtId="39" fontId="31" fillId="0" borderId="0"/>
    <xf numFmtId="39" fontId="31" fillId="0" borderId="0"/>
    <xf numFmtId="39" fontId="31" fillId="0" borderId="0"/>
    <xf numFmtId="39" fontId="31" fillId="0" borderId="0"/>
    <xf numFmtId="39" fontId="31" fillId="0" borderId="0"/>
    <xf numFmtId="39" fontId="31" fillId="0" borderId="0"/>
    <xf numFmtId="39" fontId="31" fillId="0" borderId="0"/>
    <xf numFmtId="39" fontId="31" fillId="0" borderId="0"/>
    <xf numFmtId="39" fontId="31" fillId="0" borderId="0"/>
    <xf numFmtId="39" fontId="31" fillId="0" borderId="0"/>
    <xf numFmtId="0" fontId="6" fillId="0" borderId="0"/>
    <xf numFmtId="39" fontId="31" fillId="0" borderId="0"/>
    <xf numFmtId="39" fontId="31" fillId="0" borderId="0"/>
    <xf numFmtId="39" fontId="31" fillId="0" borderId="0"/>
    <xf numFmtId="39" fontId="31" fillId="0" borderId="0"/>
    <xf numFmtId="39" fontId="31" fillId="0" borderId="0"/>
    <xf numFmtId="39" fontId="31" fillId="0" borderId="0"/>
    <xf numFmtId="39" fontId="31" fillId="0" borderId="0"/>
    <xf numFmtId="39" fontId="31" fillId="0" borderId="0"/>
    <xf numFmtId="0" fontId="6" fillId="0" borderId="0"/>
    <xf numFmtId="39" fontId="31" fillId="0" borderId="0"/>
    <xf numFmtId="39" fontId="31" fillId="0" borderId="0"/>
    <xf numFmtId="39" fontId="31" fillId="0" borderId="0"/>
    <xf numFmtId="39" fontId="31" fillId="0" borderId="0"/>
    <xf numFmtId="39" fontId="31" fillId="0" borderId="0"/>
    <xf numFmtId="39" fontId="31" fillId="0" borderId="0"/>
    <xf numFmtId="39" fontId="3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39" fontId="31" fillId="0" borderId="0"/>
    <xf numFmtId="39" fontId="3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39" fontId="31" fillId="0" borderId="0"/>
    <xf numFmtId="39" fontId="31" fillId="0" borderId="0"/>
    <xf numFmtId="39" fontId="31" fillId="0" borderId="0"/>
    <xf numFmtId="39" fontId="31" fillId="0" borderId="0"/>
    <xf numFmtId="39" fontId="31" fillId="0" borderId="0"/>
    <xf numFmtId="39" fontId="31" fillId="0" borderId="0"/>
    <xf numFmtId="39" fontId="31" fillId="0" borderId="0"/>
    <xf numFmtId="39" fontId="31" fillId="0" borderId="0"/>
    <xf numFmtId="39" fontId="31" fillId="0" borderId="0"/>
    <xf numFmtId="39" fontId="31" fillId="0" borderId="0"/>
    <xf numFmtId="39" fontId="31" fillId="0" borderId="0"/>
    <xf numFmtId="39" fontId="31" fillId="0" borderId="0"/>
    <xf numFmtId="39" fontId="31" fillId="0" borderId="0"/>
    <xf numFmtId="39" fontId="31" fillId="0" borderId="0"/>
    <xf numFmtId="39" fontId="31" fillId="0" borderId="0"/>
    <xf numFmtId="39" fontId="31" fillId="0" borderId="0"/>
    <xf numFmtId="39" fontId="31" fillId="0" borderId="0"/>
    <xf numFmtId="39" fontId="31" fillId="0" borderId="0"/>
    <xf numFmtId="39" fontId="31" fillId="0" borderId="0"/>
    <xf numFmtId="0" fontId="6" fillId="0" borderId="0"/>
    <xf numFmtId="39" fontId="31" fillId="0" borderId="0"/>
    <xf numFmtId="39" fontId="31" fillId="0" borderId="0"/>
    <xf numFmtId="39" fontId="31" fillId="0" borderId="0"/>
    <xf numFmtId="39" fontId="31" fillId="0" borderId="0"/>
    <xf numFmtId="39" fontId="31" fillId="0" borderId="0"/>
    <xf numFmtId="39" fontId="3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39" fontId="31" fillId="0" borderId="0"/>
    <xf numFmtId="39" fontId="31" fillId="0" borderId="0"/>
    <xf numFmtId="39" fontId="31" fillId="0" borderId="0"/>
    <xf numFmtId="39" fontId="31" fillId="0" borderId="0"/>
    <xf numFmtId="39" fontId="31" fillId="0" borderId="0"/>
    <xf numFmtId="39" fontId="31" fillId="0" borderId="0"/>
    <xf numFmtId="39" fontId="31" fillId="0" borderId="0"/>
    <xf numFmtId="39" fontId="31" fillId="0" borderId="0"/>
    <xf numFmtId="39" fontId="31" fillId="0" borderId="0"/>
    <xf numFmtId="39" fontId="31" fillId="0" borderId="0"/>
    <xf numFmtId="39" fontId="31" fillId="0" borderId="0"/>
    <xf numFmtId="39" fontId="31" fillId="0" borderId="0"/>
    <xf numFmtId="39" fontId="3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39" fontId="3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39" fontId="3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39" fontId="31" fillId="0" borderId="0"/>
    <xf numFmtId="39" fontId="31" fillId="0" borderId="0"/>
    <xf numFmtId="39" fontId="31" fillId="0" borderId="0"/>
    <xf numFmtId="39" fontId="31" fillId="0" borderId="0"/>
    <xf numFmtId="39" fontId="31" fillId="0" borderId="0"/>
    <xf numFmtId="39" fontId="31" fillId="0" borderId="0"/>
    <xf numFmtId="0" fontId="6" fillId="0" borderId="0"/>
    <xf numFmtId="0" fontId="6" fillId="0" borderId="0"/>
    <xf numFmtId="39" fontId="31" fillId="0" borderId="0"/>
    <xf numFmtId="39" fontId="31" fillId="0" borderId="0"/>
    <xf numFmtId="39" fontId="31" fillId="0" borderId="0"/>
    <xf numFmtId="39" fontId="31" fillId="0" borderId="0"/>
    <xf numFmtId="39" fontId="31" fillId="0" borderId="0"/>
    <xf numFmtId="39" fontId="31" fillId="0" borderId="0"/>
    <xf numFmtId="39" fontId="31" fillId="0" borderId="0"/>
    <xf numFmtId="39" fontId="3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8" fillId="0" borderId="0"/>
    <xf numFmtId="181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6" fillId="0" borderId="0"/>
    <xf numFmtId="0" fontId="3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3" fillId="0" borderId="0"/>
    <xf numFmtId="181" fontId="2" fillId="0" borderId="0"/>
    <xf numFmtId="0" fontId="29" fillId="0" borderId="0"/>
    <xf numFmtId="0" fontId="32" fillId="31" borderId="63" applyNumberFormat="0" applyFont="0" applyAlignment="0" applyProtection="0"/>
    <xf numFmtId="0" fontId="33" fillId="26" borderId="64" applyNumberFormat="0" applyAlignment="0" applyProtection="0"/>
    <xf numFmtId="9" fontId="18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6" fillId="0" borderId="0"/>
    <xf numFmtId="0" fontId="6" fillId="0" borderId="0"/>
    <xf numFmtId="0" fontId="35" fillId="0" borderId="0" applyNumberFormat="0" applyFill="0" applyBorder="0" applyAlignment="0" applyProtection="0"/>
    <xf numFmtId="0" fontId="12" fillId="0" borderId="6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/>
    <xf numFmtId="165" fontId="38" fillId="0" borderId="0" applyFont="0" applyFill="0" applyBorder="0" applyAlignment="0" applyProtection="0"/>
  </cellStyleXfs>
  <cellXfs count="335">
    <xf numFmtId="0" fontId="0" fillId="0" borderId="0" xfId="0"/>
    <xf numFmtId="166" fontId="6" fillId="0" borderId="0" xfId="2" applyFont="1"/>
    <xf numFmtId="0" fontId="6" fillId="0" borderId="0" xfId="3"/>
    <xf numFmtId="0" fontId="6" fillId="5" borderId="0" xfId="3" applyFill="1"/>
    <xf numFmtId="0" fontId="6" fillId="5" borderId="0" xfId="3" applyFill="1" applyAlignment="1">
      <alignment horizontal="center"/>
    </xf>
    <xf numFmtId="166" fontId="0" fillId="5" borderId="0" xfId="2" applyFont="1" applyFill="1"/>
    <xf numFmtId="0" fontId="6" fillId="0" borderId="0" xfId="3" applyAlignment="1">
      <alignment horizontal="center"/>
    </xf>
    <xf numFmtId="166" fontId="0" fillId="0" borderId="0" xfId="2" applyFont="1"/>
    <xf numFmtId="0" fontId="6" fillId="6" borderId="0" xfId="3" applyFill="1" applyAlignment="1">
      <alignment horizontal="center"/>
    </xf>
    <xf numFmtId="0" fontId="6" fillId="4" borderId="0" xfId="3" applyFill="1" applyAlignment="1">
      <alignment horizontal="center"/>
    </xf>
    <xf numFmtId="0" fontId="6" fillId="0" borderId="0" xfId="3" quotePrefix="1" applyAlignment="1">
      <alignment horizontal="center"/>
    </xf>
    <xf numFmtId="0" fontId="6" fillId="2" borderId="0" xfId="3" applyFill="1" applyAlignment="1">
      <alignment horizontal="right"/>
    </xf>
    <xf numFmtId="0" fontId="6" fillId="2" borderId="0" xfId="3" applyFill="1" applyAlignment="1">
      <alignment horizontal="center"/>
    </xf>
    <xf numFmtId="166" fontId="0" fillId="2" borderId="0" xfId="2" applyFont="1" applyFill="1"/>
    <xf numFmtId="0" fontId="6" fillId="2" borderId="0" xfId="3" applyFill="1"/>
    <xf numFmtId="0" fontId="6" fillId="7" borderId="0" xfId="3" applyFill="1" applyAlignment="1">
      <alignment horizontal="center"/>
    </xf>
    <xf numFmtId="0" fontId="10" fillId="0" borderId="0" xfId="3" applyFont="1"/>
    <xf numFmtId="0" fontId="7" fillId="0" borderId="0" xfId="4" applyFont="1"/>
    <xf numFmtId="0" fontId="6" fillId="0" borderId="0" xfId="5" applyAlignment="1">
      <alignment horizontal="center" vertical="top"/>
    </xf>
    <xf numFmtId="1" fontId="6" fillId="0" borderId="0" xfId="5" applyNumberFormat="1" applyAlignment="1">
      <alignment horizontal="center" vertical="top" wrapText="1"/>
    </xf>
    <xf numFmtId="0" fontId="6" fillId="0" borderId="0" xfId="5" applyAlignment="1">
      <alignment horizontal="right" vertical="top"/>
    </xf>
    <xf numFmtId="1" fontId="6" fillId="0" borderId="0" xfId="5" applyNumberFormat="1" applyAlignment="1">
      <alignment horizontal="right" vertical="top"/>
    </xf>
    <xf numFmtId="169" fontId="6" fillId="0" borderId="0" xfId="6" applyNumberFormat="1" applyFont="1" applyBorder="1" applyAlignment="1">
      <alignment horizontal="right"/>
    </xf>
    <xf numFmtId="169" fontId="6" fillId="0" borderId="0" xfId="6" applyNumberFormat="1" applyFont="1" applyBorder="1" applyAlignment="1">
      <alignment horizontal="center"/>
    </xf>
    <xf numFmtId="169" fontId="5" fillId="0" borderId="0" xfId="6" applyNumberFormat="1" applyFont="1" applyBorder="1" applyAlignment="1">
      <alignment horizontal="right"/>
    </xf>
    <xf numFmtId="0" fontId="6" fillId="0" borderId="0" xfId="5" applyAlignment="1">
      <alignment horizontal="left"/>
    </xf>
    <xf numFmtId="3" fontId="6" fillId="0" borderId="0" xfId="5" applyNumberFormat="1" applyAlignment="1">
      <alignment horizontal="right"/>
    </xf>
    <xf numFmtId="0" fontId="6" fillId="0" borderId="0" xfId="5" applyAlignment="1">
      <alignment horizontal="center"/>
    </xf>
    <xf numFmtId="1" fontId="6" fillId="0" borderId="0" xfId="5" applyNumberFormat="1" applyAlignment="1">
      <alignment horizontal="right"/>
    </xf>
    <xf numFmtId="167" fontId="6" fillId="0" borderId="0" xfId="7" applyNumberFormat="1" applyFont="1" applyBorder="1" applyAlignment="1">
      <alignment horizontal="left"/>
    </xf>
    <xf numFmtId="0" fontId="6" fillId="0" borderId="0" xfId="5" quotePrefix="1" applyAlignment="1">
      <alignment horizontal="center" vertical="top"/>
    </xf>
    <xf numFmtId="0" fontId="6" fillId="0" borderId="0" xfId="5" applyAlignment="1">
      <alignment vertical="top"/>
    </xf>
    <xf numFmtId="0" fontId="6" fillId="0" borderId="0" xfId="5" quotePrefix="1" applyAlignment="1">
      <alignment horizontal="center"/>
    </xf>
    <xf numFmtId="0" fontId="6" fillId="0" borderId="0" xfId="5"/>
    <xf numFmtId="170" fontId="12" fillId="0" borderId="0" xfId="8" applyNumberFormat="1" applyFont="1" applyAlignment="1">
      <alignment vertical="center"/>
    </xf>
    <xf numFmtId="169" fontId="6" fillId="0" borderId="0" xfId="6" applyNumberFormat="1" applyFont="1" applyBorder="1"/>
    <xf numFmtId="0" fontId="6" fillId="0" borderId="0" xfId="5" applyAlignment="1">
      <alignment horizontal="right"/>
    </xf>
    <xf numFmtId="1" fontId="6" fillId="0" borderId="0" xfId="5" applyNumberFormat="1"/>
    <xf numFmtId="0" fontId="42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43" fillId="0" borderId="1" xfId="0" applyFont="1" applyBorder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42" fillId="0" borderId="25" xfId="0" applyFont="1" applyBorder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39" fillId="0" borderId="29" xfId="0" applyFont="1" applyBorder="1" applyAlignment="1">
      <alignment horizontal="center" vertical="center"/>
    </xf>
    <xf numFmtId="0" fontId="39" fillId="0" borderId="15" xfId="0" applyFont="1" applyBorder="1" applyAlignment="1">
      <alignment vertical="center"/>
    </xf>
    <xf numFmtId="0" fontId="39" fillId="0" borderId="16" xfId="0" applyFont="1" applyBorder="1" applyAlignment="1">
      <alignment vertical="center"/>
    </xf>
    <xf numFmtId="0" fontId="39" fillId="0" borderId="15" xfId="0" applyFont="1" applyBorder="1" applyAlignment="1">
      <alignment horizontal="center" vertical="center"/>
    </xf>
    <xf numFmtId="166" fontId="39" fillId="0" borderId="37" xfId="0" applyNumberFormat="1" applyFont="1" applyBorder="1" applyAlignment="1">
      <alignment vertical="center"/>
    </xf>
    <xf numFmtId="0" fontId="43" fillId="0" borderId="38" xfId="0" applyFont="1" applyBorder="1" applyAlignment="1">
      <alignment horizontal="center" vertical="center"/>
    </xf>
    <xf numFmtId="0" fontId="43" fillId="0" borderId="33" xfId="0" applyFont="1" applyBorder="1" applyAlignment="1">
      <alignment vertical="center"/>
    </xf>
    <xf numFmtId="0" fontId="43" fillId="0" borderId="34" xfId="0" applyFont="1" applyBorder="1" applyAlignment="1">
      <alignment vertical="center"/>
    </xf>
    <xf numFmtId="0" fontId="43" fillId="0" borderId="0" xfId="0" applyFont="1" applyAlignment="1">
      <alignment horizontal="center" vertical="center"/>
    </xf>
    <xf numFmtId="168" fontId="43" fillId="0" borderId="19" xfId="0" applyNumberFormat="1" applyFont="1" applyBorder="1" applyAlignment="1">
      <alignment vertical="center"/>
    </xf>
    <xf numFmtId="0" fontId="43" fillId="0" borderId="18" xfId="0" applyFont="1" applyBorder="1" applyAlignment="1">
      <alignment horizontal="center" vertical="center"/>
    </xf>
    <xf numFmtId="0" fontId="43" fillId="0" borderId="0" xfId="0" applyFont="1" applyAlignment="1">
      <alignment vertical="center"/>
    </xf>
    <xf numFmtId="0" fontId="43" fillId="0" borderId="12" xfId="0" applyFont="1" applyBorder="1" applyAlignment="1">
      <alignment vertical="center"/>
    </xf>
    <xf numFmtId="168" fontId="43" fillId="0" borderId="19" xfId="0" applyNumberFormat="1" applyFont="1" applyBorder="1" applyAlignment="1">
      <alignment horizontal="right" vertical="center"/>
    </xf>
    <xf numFmtId="0" fontId="39" fillId="3" borderId="45" xfId="0" applyFont="1" applyFill="1" applyBorder="1" applyAlignment="1">
      <alignment vertical="center"/>
    </xf>
    <xf numFmtId="171" fontId="42" fillId="0" borderId="0" xfId="4" applyNumberFormat="1" applyFont="1" applyAlignment="1">
      <alignment horizontal="center" vertical="center"/>
    </xf>
    <xf numFmtId="171" fontId="41" fillId="0" borderId="0" xfId="4" applyNumberFormat="1" applyFont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166" fontId="43" fillId="0" borderId="19" xfId="0" applyNumberFormat="1" applyFont="1" applyBorder="1" applyAlignment="1">
      <alignment vertical="center"/>
    </xf>
    <xf numFmtId="0" fontId="41" fillId="0" borderId="0" xfId="0" applyFont="1" applyAlignment="1">
      <alignment vertical="center"/>
    </xf>
    <xf numFmtId="0" fontId="47" fillId="3" borderId="0" xfId="0" applyFont="1" applyFill="1" applyAlignment="1">
      <alignment vertical="center"/>
    </xf>
    <xf numFmtId="165" fontId="47" fillId="3" borderId="0" xfId="746" applyFont="1" applyFill="1" applyAlignment="1">
      <alignment horizontal="center" vertical="center"/>
    </xf>
    <xf numFmtId="0" fontId="47" fillId="3" borderId="0" xfId="0" applyFont="1" applyFill="1" applyAlignment="1">
      <alignment horizontal="center" vertical="center"/>
    </xf>
    <xf numFmtId="0" fontId="48" fillId="3" borderId="0" xfId="0" applyFont="1" applyFill="1" applyAlignment="1">
      <alignment vertical="center"/>
    </xf>
    <xf numFmtId="0" fontId="48" fillId="3" borderId="0" xfId="0" applyFont="1" applyFill="1" applyAlignment="1">
      <alignment horizontal="center" vertical="center"/>
    </xf>
    <xf numFmtId="0" fontId="49" fillId="3" borderId="0" xfId="0" applyFont="1" applyFill="1" applyAlignment="1">
      <alignment horizontal="center" vertical="center"/>
    </xf>
    <xf numFmtId="0" fontId="49" fillId="3" borderId="0" xfId="0" applyFont="1" applyFill="1" applyAlignment="1">
      <alignment vertical="center"/>
    </xf>
    <xf numFmtId="0" fontId="50" fillId="3" borderId="0" xfId="0" applyFont="1" applyFill="1" applyAlignment="1">
      <alignment vertical="center"/>
    </xf>
    <xf numFmtId="165" fontId="50" fillId="3" borderId="0" xfId="746" applyFont="1" applyFill="1" applyAlignment="1">
      <alignment horizontal="center" vertical="center"/>
    </xf>
    <xf numFmtId="0" fontId="50" fillId="3" borderId="0" xfId="0" applyFont="1" applyFill="1" applyAlignment="1">
      <alignment horizontal="center" vertical="center"/>
    </xf>
    <xf numFmtId="0" fontId="51" fillId="3" borderId="1" xfId="0" applyFont="1" applyFill="1" applyBorder="1" applyAlignment="1">
      <alignment horizontal="center" vertical="center" wrapText="1"/>
    </xf>
    <xf numFmtId="0" fontId="51" fillId="3" borderId="2" xfId="0" applyFont="1" applyFill="1" applyBorder="1" applyAlignment="1">
      <alignment horizontal="center" vertical="center" wrapText="1"/>
    </xf>
    <xf numFmtId="0" fontId="51" fillId="3" borderId="0" xfId="0" applyFont="1" applyFill="1" applyAlignment="1">
      <alignment horizontal="center" vertical="center" wrapText="1"/>
    </xf>
    <xf numFmtId="0" fontId="48" fillId="3" borderId="6" xfId="0" applyFont="1" applyFill="1" applyBorder="1" applyAlignment="1">
      <alignment vertical="center"/>
    </xf>
    <xf numFmtId="0" fontId="48" fillId="3" borderId="7" xfId="0" applyFont="1" applyFill="1" applyBorder="1" applyAlignment="1">
      <alignment vertical="center"/>
    </xf>
    <xf numFmtId="0" fontId="48" fillId="3" borderId="5" xfId="0" applyFont="1" applyFill="1" applyBorder="1" applyAlignment="1">
      <alignment horizontal="center" vertical="center"/>
    </xf>
    <xf numFmtId="0" fontId="48" fillId="3" borderId="7" xfId="0" applyFont="1" applyFill="1" applyBorder="1" applyAlignment="1">
      <alignment horizontal="center" vertical="center"/>
    </xf>
    <xf numFmtId="0" fontId="49" fillId="3" borderId="18" xfId="0" applyFont="1" applyFill="1" applyBorder="1" applyAlignment="1">
      <alignment horizontal="center" vertical="center"/>
    </xf>
    <xf numFmtId="0" fontId="49" fillId="3" borderId="11" xfId="0" applyFont="1" applyFill="1" applyBorder="1" applyAlignment="1">
      <alignment vertical="center"/>
    </xf>
    <xf numFmtId="0" fontId="48" fillId="3" borderId="11" xfId="0" applyFont="1" applyFill="1" applyBorder="1" applyAlignment="1">
      <alignment horizontal="center" vertical="center"/>
    </xf>
    <xf numFmtId="0" fontId="48" fillId="3" borderId="12" xfId="0" applyFont="1" applyFill="1" applyBorder="1" applyAlignment="1">
      <alignment horizontal="center" vertical="center"/>
    </xf>
    <xf numFmtId="166" fontId="48" fillId="3" borderId="13" xfId="0" applyNumberFormat="1" applyFont="1" applyFill="1" applyBorder="1" applyAlignment="1">
      <alignment horizontal="center" vertical="center"/>
    </xf>
    <xf numFmtId="166" fontId="48" fillId="3" borderId="14" xfId="0" applyNumberFormat="1" applyFont="1" applyFill="1" applyBorder="1" applyAlignment="1">
      <alignment horizontal="center" vertical="center"/>
    </xf>
    <xf numFmtId="165" fontId="52" fillId="3" borderId="0" xfId="746" applyFont="1" applyFill="1" applyAlignment="1">
      <alignment horizontal="center" vertical="center"/>
    </xf>
    <xf numFmtId="0" fontId="52" fillId="3" borderId="0" xfId="0" applyFont="1" applyFill="1" applyAlignment="1">
      <alignment horizontal="center" vertical="center"/>
    </xf>
    <xf numFmtId="0" fontId="52" fillId="3" borderId="0" xfId="0" applyFont="1" applyFill="1" applyAlignment="1">
      <alignment vertical="center"/>
    </xf>
    <xf numFmtId="0" fontId="48" fillId="3" borderId="18" xfId="0" applyFont="1" applyFill="1" applyBorder="1" applyAlignment="1">
      <alignment horizontal="center" vertical="center"/>
    </xf>
    <xf numFmtId="0" fontId="48" fillId="3" borderId="11" xfId="0" applyFont="1" applyFill="1" applyBorder="1" applyAlignment="1">
      <alignment vertical="center"/>
    </xf>
    <xf numFmtId="0" fontId="48" fillId="3" borderId="12" xfId="0" applyFont="1" applyFill="1" applyBorder="1" applyAlignment="1">
      <alignment vertical="center"/>
    </xf>
    <xf numFmtId="0" fontId="48" fillId="3" borderId="11" xfId="0" applyFont="1" applyFill="1" applyBorder="1" applyAlignment="1">
      <alignment horizontal="right" vertical="center"/>
    </xf>
    <xf numFmtId="0" fontId="48" fillId="3" borderId="11" xfId="2" applyNumberFormat="1" applyFont="1" applyFill="1" applyBorder="1" applyAlignment="1">
      <alignment horizontal="right" vertical="center"/>
    </xf>
    <xf numFmtId="0" fontId="48" fillId="3" borderId="12" xfId="2" applyNumberFormat="1" applyFont="1" applyFill="1" applyBorder="1" applyAlignment="1">
      <alignment horizontal="left" vertical="center"/>
    </xf>
    <xf numFmtId="168" fontId="48" fillId="3" borderId="13" xfId="0" applyNumberFormat="1" applyFont="1" applyFill="1" applyBorder="1" applyAlignment="1">
      <alignment horizontal="right" vertical="center"/>
    </xf>
    <xf numFmtId="165" fontId="47" fillId="3" borderId="0" xfId="0" applyNumberFormat="1" applyFont="1" applyFill="1" applyAlignment="1">
      <alignment horizontal="center" vertical="center"/>
    </xf>
    <xf numFmtId="165" fontId="47" fillId="3" borderId="0" xfId="746" applyFont="1" applyFill="1" applyAlignment="1">
      <alignment vertical="center"/>
    </xf>
    <xf numFmtId="165" fontId="47" fillId="3" borderId="0" xfId="746" applyFont="1" applyFill="1" applyBorder="1" applyAlignment="1">
      <alignment horizontal="center" vertical="center"/>
    </xf>
    <xf numFmtId="166" fontId="49" fillId="3" borderId="30" xfId="0" applyNumberFormat="1" applyFont="1" applyFill="1" applyBorder="1" applyAlignment="1">
      <alignment horizontal="center" vertical="center"/>
    </xf>
    <xf numFmtId="0" fontId="49" fillId="3" borderId="10" xfId="0" applyFont="1" applyFill="1" applyBorder="1" applyAlignment="1">
      <alignment horizontal="center" vertical="center"/>
    </xf>
    <xf numFmtId="0" fontId="48" fillId="3" borderId="34" xfId="0" applyFont="1" applyFill="1" applyBorder="1" applyAlignment="1">
      <alignment horizontal="center" vertical="center"/>
    </xf>
    <xf numFmtId="0" fontId="48" fillId="3" borderId="10" xfId="0" applyFont="1" applyFill="1" applyBorder="1" applyAlignment="1">
      <alignment horizontal="center" vertical="center"/>
    </xf>
    <xf numFmtId="0" fontId="48" fillId="3" borderId="12" xfId="2" applyNumberFormat="1" applyFont="1" applyFill="1" applyBorder="1" applyAlignment="1">
      <alignment horizontal="center" vertical="center"/>
    </xf>
    <xf numFmtId="0" fontId="48" fillId="3" borderId="19" xfId="0" applyFont="1" applyFill="1" applyBorder="1" applyAlignment="1">
      <alignment horizontal="center" vertical="center"/>
    </xf>
    <xf numFmtId="0" fontId="48" fillId="3" borderId="20" xfId="0" applyFont="1" applyFill="1" applyBorder="1" applyAlignment="1">
      <alignment horizontal="center" vertical="center"/>
    </xf>
    <xf numFmtId="0" fontId="48" fillId="3" borderId="21" xfId="0" applyFont="1" applyFill="1" applyBorder="1" applyAlignment="1">
      <alignment vertical="center"/>
    </xf>
    <xf numFmtId="0" fontId="48" fillId="3" borderId="21" xfId="0" applyFont="1" applyFill="1" applyBorder="1" applyAlignment="1">
      <alignment horizontal="center" vertical="center"/>
    </xf>
    <xf numFmtId="0" fontId="48" fillId="3" borderId="22" xfId="0" applyFont="1" applyFill="1" applyBorder="1" applyAlignment="1">
      <alignment horizontal="center" vertical="center"/>
    </xf>
    <xf numFmtId="0" fontId="51" fillId="3" borderId="23" xfId="0" applyFont="1" applyFill="1" applyBorder="1" applyAlignment="1">
      <alignment horizontal="center" vertical="center" wrapText="1"/>
    </xf>
    <xf numFmtId="0" fontId="51" fillId="3" borderId="24" xfId="0" applyFont="1" applyFill="1" applyBorder="1" applyAlignment="1">
      <alignment horizontal="center" vertical="center" wrapText="1"/>
    </xf>
    <xf numFmtId="0" fontId="51" fillId="3" borderId="40" xfId="0" applyFont="1" applyFill="1" applyBorder="1" applyAlignment="1">
      <alignment horizontal="center" vertical="center" wrapText="1"/>
    </xf>
    <xf numFmtId="0" fontId="51" fillId="3" borderId="0" xfId="0" applyFont="1" applyFill="1" applyAlignment="1">
      <alignment vertical="center"/>
    </xf>
    <xf numFmtId="165" fontId="51" fillId="3" borderId="0" xfId="746" applyFont="1" applyFill="1" applyAlignment="1">
      <alignment horizontal="center" vertical="center"/>
    </xf>
    <xf numFmtId="0" fontId="51" fillId="3" borderId="0" xfId="0" applyFont="1" applyFill="1" applyAlignment="1">
      <alignment horizontal="center" vertical="center"/>
    </xf>
    <xf numFmtId="0" fontId="49" fillId="3" borderId="4" xfId="0" applyFont="1" applyFill="1" applyBorder="1" applyAlignment="1">
      <alignment horizontal="center" vertical="center"/>
    </xf>
    <xf numFmtId="0" fontId="49" fillId="3" borderId="5" xfId="0" applyFont="1" applyFill="1" applyBorder="1" applyAlignment="1">
      <alignment vertical="center"/>
    </xf>
    <xf numFmtId="0" fontId="49" fillId="3" borderId="6" xfId="0" applyFont="1" applyFill="1" applyBorder="1" applyAlignment="1">
      <alignment vertical="center"/>
    </xf>
    <xf numFmtId="166" fontId="48" fillId="3" borderId="8" xfId="0" applyNumberFormat="1" applyFont="1" applyFill="1" applyBorder="1" applyAlignment="1">
      <alignment horizontal="center" vertical="center"/>
    </xf>
    <xf numFmtId="166" fontId="48" fillId="3" borderId="9" xfId="0" applyNumberFormat="1" applyFont="1" applyFill="1" applyBorder="1" applyAlignment="1">
      <alignment horizontal="center" vertical="center"/>
    </xf>
    <xf numFmtId="166" fontId="48" fillId="0" borderId="13" xfId="0" applyNumberFormat="1" applyFont="1" applyBorder="1" applyAlignment="1">
      <alignment horizontal="center" vertical="center"/>
    </xf>
    <xf numFmtId="166" fontId="48" fillId="0" borderId="13" xfId="2" applyFont="1" applyBorder="1" applyAlignment="1">
      <alignment horizontal="center" vertical="center"/>
    </xf>
    <xf numFmtId="1" fontId="48" fillId="3" borderId="11" xfId="0" applyNumberFormat="1" applyFont="1" applyFill="1" applyBorder="1" applyAlignment="1">
      <alignment horizontal="center" vertical="center"/>
    </xf>
    <xf numFmtId="1" fontId="48" fillId="3" borderId="34" xfId="0" applyNumberFormat="1" applyFont="1" applyFill="1" applyBorder="1" applyAlignment="1">
      <alignment horizontal="center" vertical="center"/>
    </xf>
    <xf numFmtId="166" fontId="48" fillId="3" borderId="17" xfId="0" applyNumberFormat="1" applyFont="1" applyFill="1" applyBorder="1" applyAlignment="1">
      <alignment horizontal="center" vertical="center"/>
    </xf>
    <xf numFmtId="166" fontId="49" fillId="3" borderId="17" xfId="0" applyNumberFormat="1" applyFont="1" applyFill="1" applyBorder="1" applyAlignment="1">
      <alignment horizontal="center" vertical="center"/>
    </xf>
    <xf numFmtId="166" fontId="49" fillId="3" borderId="36" xfId="0" applyNumberFormat="1" applyFont="1" applyFill="1" applyBorder="1" applyAlignment="1">
      <alignment horizontal="center" vertical="center"/>
    </xf>
    <xf numFmtId="166" fontId="49" fillId="3" borderId="35" xfId="0" applyNumberFormat="1" applyFont="1" applyFill="1" applyBorder="1" applyAlignment="1">
      <alignment horizontal="center" vertical="center"/>
    </xf>
    <xf numFmtId="166" fontId="47" fillId="3" borderId="0" xfId="0" applyNumberFormat="1" applyFont="1" applyFill="1" applyAlignment="1">
      <alignment vertical="center"/>
    </xf>
    <xf numFmtId="166" fontId="49" fillId="3" borderId="22" xfId="0" applyNumberFormat="1" applyFont="1" applyFill="1" applyBorder="1" applyAlignment="1">
      <alignment horizontal="center" vertical="center"/>
    </xf>
    <xf numFmtId="0" fontId="47" fillId="3" borderId="45" xfId="0" applyFont="1" applyFill="1" applyBorder="1" applyAlignment="1">
      <alignment vertical="center"/>
    </xf>
    <xf numFmtId="0" fontId="53" fillId="0" borderId="45" xfId="0" applyFont="1" applyBorder="1"/>
    <xf numFmtId="0" fontId="54" fillId="0" borderId="0" xfId="0" applyFont="1" applyAlignment="1">
      <alignment vertical="center"/>
    </xf>
    <xf numFmtId="165" fontId="54" fillId="0" borderId="0" xfId="746" applyFont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53" fillId="0" borderId="0" xfId="0" applyFont="1"/>
    <xf numFmtId="0" fontId="53" fillId="3" borderId="0" xfId="0" applyFont="1" applyFill="1" applyAlignment="1">
      <alignment vertical="center"/>
    </xf>
    <xf numFmtId="0" fontId="48" fillId="3" borderId="0" xfId="0" applyFont="1" applyFill="1" applyAlignment="1">
      <alignment horizontal="left" vertical="center"/>
    </xf>
    <xf numFmtId="0" fontId="55" fillId="0" borderId="0" xfId="0" applyFont="1"/>
    <xf numFmtId="166" fontId="50" fillId="3" borderId="0" xfId="0" applyNumberFormat="1" applyFont="1" applyFill="1" applyAlignment="1">
      <alignment vertical="center"/>
    </xf>
    <xf numFmtId="0" fontId="48" fillId="3" borderId="0" xfId="0" applyFont="1" applyFill="1" applyAlignment="1">
      <alignment vertical="top"/>
    </xf>
    <xf numFmtId="0" fontId="56" fillId="0" borderId="0" xfId="0" applyFont="1"/>
    <xf numFmtId="0" fontId="57" fillId="0" borderId="0" xfId="0" applyFont="1"/>
    <xf numFmtId="0" fontId="58" fillId="3" borderId="0" xfId="0" applyFont="1" applyFill="1" applyAlignment="1">
      <alignment horizontal="left" vertical="center"/>
    </xf>
    <xf numFmtId="0" fontId="47" fillId="0" borderId="0" xfId="0" applyFont="1" applyAlignment="1">
      <alignment horizontal="left" vertical="center" wrapText="1"/>
    </xf>
    <xf numFmtId="0" fontId="47" fillId="0" borderId="0" xfId="0" applyFont="1" applyAlignment="1">
      <alignment vertical="center"/>
    </xf>
    <xf numFmtId="0" fontId="47" fillId="3" borderId="0" xfId="0" applyFont="1" applyFill="1" applyAlignment="1">
      <alignment vertical="top"/>
    </xf>
    <xf numFmtId="166" fontId="47" fillId="3" borderId="0" xfId="2" applyFont="1" applyFill="1" applyAlignment="1">
      <alignment horizontal="center" vertical="center"/>
    </xf>
    <xf numFmtId="0" fontId="50" fillId="3" borderId="3" xfId="0" applyFont="1" applyFill="1" applyBorder="1" applyAlignment="1">
      <alignment horizontal="center" vertical="center" wrapText="1"/>
    </xf>
    <xf numFmtId="0" fontId="47" fillId="0" borderId="0" xfId="0" applyFont="1" applyAlignment="1">
      <alignment horizontal="left" vertical="center"/>
    </xf>
    <xf numFmtId="0" fontId="47" fillId="3" borderId="0" xfId="0" applyFont="1" applyFill="1" applyAlignment="1">
      <alignment horizontal="left" vertical="center"/>
    </xf>
    <xf numFmtId="0" fontId="52" fillId="3" borderId="0" xfId="0" applyFont="1" applyFill="1" applyAlignment="1">
      <alignment horizontal="left" vertical="center"/>
    </xf>
    <xf numFmtId="0" fontId="59" fillId="3" borderId="69" xfId="0" applyFont="1" applyFill="1" applyBorder="1" applyAlignment="1">
      <alignment horizontal="center" vertical="center"/>
    </xf>
    <xf numFmtId="0" fontId="59" fillId="3" borderId="73" xfId="0" applyFont="1" applyFill="1" applyBorder="1" applyAlignment="1">
      <alignment horizontal="center" vertical="center"/>
    </xf>
    <xf numFmtId="0" fontId="59" fillId="3" borderId="74" xfId="0" applyFont="1" applyFill="1" applyBorder="1" applyAlignment="1">
      <alignment horizontal="center" vertical="center"/>
    </xf>
    <xf numFmtId="0" fontId="59" fillId="3" borderId="0" xfId="0" applyFont="1" applyFill="1" applyAlignment="1">
      <alignment vertical="center"/>
    </xf>
    <xf numFmtId="165" fontId="59" fillId="3" borderId="0" xfId="746" applyFont="1" applyFill="1" applyAlignment="1">
      <alignment horizontal="center" vertical="center"/>
    </xf>
    <xf numFmtId="0" fontId="59" fillId="3" borderId="0" xfId="0" applyFont="1" applyFill="1" applyAlignment="1">
      <alignment horizontal="center" vertical="center"/>
    </xf>
    <xf numFmtId="0" fontId="1" fillId="0" borderId="0" xfId="0" applyFont="1"/>
    <xf numFmtId="0" fontId="48" fillId="3" borderId="75" xfId="0" applyFont="1" applyFill="1" applyBorder="1" applyAlignment="1">
      <alignment horizontal="center" vertical="center"/>
    </xf>
    <xf numFmtId="0" fontId="48" fillId="3" borderId="76" xfId="0" applyFont="1" applyFill="1" applyBorder="1" applyAlignment="1">
      <alignment vertical="top"/>
    </xf>
    <xf numFmtId="0" fontId="48" fillId="3" borderId="81" xfId="0" applyFont="1" applyFill="1" applyBorder="1" applyAlignment="1">
      <alignment horizontal="center" vertical="center"/>
    </xf>
    <xf numFmtId="0" fontId="48" fillId="3" borderId="82" xfId="0" applyFont="1" applyFill="1" applyBorder="1" applyAlignment="1">
      <alignment vertical="top"/>
    </xf>
    <xf numFmtId="0" fontId="51" fillId="7" borderId="87" xfId="0" applyFont="1" applyFill="1" applyBorder="1" applyAlignment="1">
      <alignment horizontal="center" vertical="center" wrapText="1"/>
    </xf>
    <xf numFmtId="0" fontId="50" fillId="7" borderId="89" xfId="0" applyFont="1" applyFill="1" applyBorder="1" applyAlignment="1">
      <alignment horizontal="center" vertical="center" wrapText="1"/>
    </xf>
    <xf numFmtId="0" fontId="49" fillId="7" borderId="18" xfId="0" applyFont="1" applyFill="1" applyBorder="1" applyAlignment="1">
      <alignment horizontal="center" vertical="center"/>
    </xf>
    <xf numFmtId="0" fontId="49" fillId="7" borderId="11" xfId="0" applyFont="1" applyFill="1" applyBorder="1" applyAlignment="1">
      <alignment vertical="center"/>
    </xf>
    <xf numFmtId="0" fontId="48" fillId="7" borderId="0" xfId="0" applyFont="1" applyFill="1" applyAlignment="1">
      <alignment vertical="center"/>
    </xf>
    <xf numFmtId="0" fontId="48" fillId="7" borderId="11" xfId="0" applyFont="1" applyFill="1" applyBorder="1" applyAlignment="1">
      <alignment horizontal="center" vertical="center"/>
    </xf>
    <xf numFmtId="0" fontId="48" fillId="7" borderId="12" xfId="0" applyFont="1" applyFill="1" applyBorder="1" applyAlignment="1">
      <alignment horizontal="center" vertical="center"/>
    </xf>
    <xf numFmtId="166" fontId="48" fillId="7" borderId="13" xfId="0" applyNumberFormat="1" applyFont="1" applyFill="1" applyBorder="1" applyAlignment="1">
      <alignment horizontal="center" vertical="center"/>
    </xf>
    <xf numFmtId="166" fontId="48" fillId="7" borderId="14" xfId="0" applyNumberFormat="1" applyFont="1" applyFill="1" applyBorder="1" applyAlignment="1">
      <alignment horizontal="center" vertical="center"/>
    </xf>
    <xf numFmtId="0" fontId="49" fillId="7" borderId="90" xfId="0" applyFont="1" applyFill="1" applyBorder="1" applyAlignment="1">
      <alignment horizontal="center" vertical="center"/>
    </xf>
    <xf numFmtId="0" fontId="49" fillId="7" borderId="91" xfId="0" applyFont="1" applyFill="1" applyBorder="1" applyAlignment="1">
      <alignment vertical="center"/>
    </xf>
    <xf numFmtId="0" fontId="48" fillId="7" borderId="31" xfId="0" applyFont="1" applyFill="1" applyBorder="1" applyAlignment="1">
      <alignment vertical="center"/>
    </xf>
    <xf numFmtId="0" fontId="48" fillId="7" borderId="32" xfId="0" applyFont="1" applyFill="1" applyBorder="1" applyAlignment="1">
      <alignment vertical="center"/>
    </xf>
    <xf numFmtId="0" fontId="48" fillId="7" borderId="91" xfId="0" applyFont="1" applyFill="1" applyBorder="1" applyAlignment="1">
      <alignment horizontal="center" vertical="center"/>
    </xf>
    <xf numFmtId="0" fontId="48" fillId="7" borderId="32" xfId="0" applyFont="1" applyFill="1" applyBorder="1" applyAlignment="1">
      <alignment horizontal="center" vertical="center"/>
    </xf>
    <xf numFmtId="166" fontId="48" fillId="7" borderId="92" xfId="0" applyNumberFormat="1" applyFont="1" applyFill="1" applyBorder="1" applyAlignment="1">
      <alignment horizontal="center" vertical="center"/>
    </xf>
    <xf numFmtId="166" fontId="48" fillId="7" borderId="30" xfId="0" applyNumberFormat="1" applyFont="1" applyFill="1" applyBorder="1" applyAlignment="1">
      <alignment horizontal="center" vertical="center"/>
    </xf>
    <xf numFmtId="0" fontId="51" fillId="7" borderId="23" xfId="0" applyFont="1" applyFill="1" applyBorder="1" applyAlignment="1">
      <alignment horizontal="center" vertical="center" wrapText="1"/>
    </xf>
    <xf numFmtId="0" fontId="49" fillId="7" borderId="69" xfId="0" applyFont="1" applyFill="1" applyBorder="1" applyAlignment="1">
      <alignment horizontal="center" vertical="center"/>
    </xf>
    <xf numFmtId="0" fontId="49" fillId="7" borderId="70" xfId="0" applyFont="1" applyFill="1" applyBorder="1" applyAlignment="1">
      <alignment vertical="center"/>
    </xf>
    <xf numFmtId="0" fontId="49" fillId="7" borderId="71" xfId="0" applyFont="1" applyFill="1" applyBorder="1" applyAlignment="1">
      <alignment vertical="center"/>
    </xf>
    <xf numFmtId="0" fontId="48" fillId="7" borderId="71" xfId="0" applyFont="1" applyFill="1" applyBorder="1" applyAlignment="1">
      <alignment vertical="center"/>
    </xf>
    <xf numFmtId="0" fontId="48" fillId="7" borderId="72" xfId="0" applyFont="1" applyFill="1" applyBorder="1" applyAlignment="1">
      <alignment vertical="center"/>
    </xf>
    <xf numFmtId="0" fontId="48" fillId="7" borderId="70" xfId="0" applyFont="1" applyFill="1" applyBorder="1" applyAlignment="1">
      <alignment horizontal="center" vertical="center"/>
    </xf>
    <xf numFmtId="0" fontId="48" fillId="7" borderId="72" xfId="0" applyFont="1" applyFill="1" applyBorder="1" applyAlignment="1">
      <alignment horizontal="center" vertical="center"/>
    </xf>
    <xf numFmtId="166" fontId="48" fillId="7" borderId="73" xfId="0" applyNumberFormat="1" applyFont="1" applyFill="1" applyBorder="1" applyAlignment="1">
      <alignment horizontal="center" vertical="center"/>
    </xf>
    <xf numFmtId="166" fontId="48" fillId="7" borderId="74" xfId="0" applyNumberFormat="1" applyFont="1" applyFill="1" applyBorder="1" applyAlignment="1">
      <alignment horizontal="center" vertical="center"/>
    </xf>
    <xf numFmtId="0" fontId="48" fillId="3" borderId="93" xfId="0" applyFont="1" applyFill="1" applyBorder="1" applyAlignment="1">
      <alignment horizontal="center" vertical="center"/>
    </xf>
    <xf numFmtId="0" fontId="48" fillId="3" borderId="76" xfId="0" applyFont="1" applyFill="1" applyBorder="1" applyAlignment="1">
      <alignment vertical="center"/>
    </xf>
    <xf numFmtId="0" fontId="48" fillId="3" borderId="77" xfId="0" applyFont="1" applyFill="1" applyBorder="1" applyAlignment="1">
      <alignment vertical="center"/>
    </xf>
    <xf numFmtId="0" fontId="48" fillId="3" borderId="78" xfId="0" applyFont="1" applyFill="1" applyBorder="1" applyAlignment="1">
      <alignment vertical="center"/>
    </xf>
    <xf numFmtId="166" fontId="48" fillId="0" borderId="79" xfId="0" applyNumberFormat="1" applyFont="1" applyBorder="1" applyAlignment="1">
      <alignment horizontal="center" vertical="center"/>
    </xf>
    <xf numFmtId="166" fontId="48" fillId="3" borderId="80" xfId="0" applyNumberFormat="1" applyFont="1" applyFill="1" applyBorder="1" applyAlignment="1">
      <alignment horizontal="center" vertical="center"/>
    </xf>
    <xf numFmtId="0" fontId="48" fillId="3" borderId="94" xfId="0" applyFont="1" applyFill="1" applyBorder="1" applyAlignment="1">
      <alignment horizontal="center" vertical="center"/>
    </xf>
    <xf numFmtId="0" fontId="48" fillId="3" borderId="95" xfId="0" applyFont="1" applyFill="1" applyBorder="1" applyAlignment="1">
      <alignment vertical="center"/>
    </xf>
    <xf numFmtId="0" fontId="48" fillId="3" borderId="96" xfId="0" applyFont="1" applyFill="1" applyBorder="1" applyAlignment="1">
      <alignment vertical="center"/>
    </xf>
    <xf numFmtId="166" fontId="48" fillId="0" borderId="98" xfId="2" applyFont="1" applyBorder="1" applyAlignment="1">
      <alignment horizontal="center" vertical="center"/>
    </xf>
    <xf numFmtId="166" fontId="48" fillId="3" borderId="99" xfId="0" applyNumberFormat="1" applyFont="1" applyFill="1" applyBorder="1" applyAlignment="1">
      <alignment horizontal="center" vertical="center"/>
    </xf>
    <xf numFmtId="0" fontId="48" fillId="3" borderId="100" xfId="0" applyFont="1" applyFill="1" applyBorder="1" applyAlignment="1">
      <alignment horizontal="center" vertical="center"/>
    </xf>
    <xf numFmtId="0" fontId="48" fillId="3" borderId="82" xfId="0" applyFont="1" applyFill="1" applyBorder="1" applyAlignment="1">
      <alignment vertical="center"/>
    </xf>
    <xf numFmtId="0" fontId="48" fillId="3" borderId="83" xfId="0" applyFont="1" applyFill="1" applyBorder="1" applyAlignment="1">
      <alignment vertical="center"/>
    </xf>
    <xf numFmtId="0" fontId="48" fillId="3" borderId="84" xfId="0" applyFont="1" applyFill="1" applyBorder="1" applyAlignment="1">
      <alignment horizontal="center" vertical="center"/>
    </xf>
    <xf numFmtId="166" fontId="48" fillId="0" borderId="85" xfId="0" applyNumberFormat="1" applyFont="1" applyBorder="1" applyAlignment="1">
      <alignment horizontal="center" vertical="center"/>
    </xf>
    <xf numFmtId="166" fontId="48" fillId="3" borderId="86" xfId="0" applyNumberFormat="1" applyFont="1" applyFill="1" applyBorder="1" applyAlignment="1">
      <alignment horizontal="center" vertical="center"/>
    </xf>
    <xf numFmtId="1" fontId="48" fillId="7" borderId="91" xfId="0" applyNumberFormat="1" applyFont="1" applyFill="1" applyBorder="1" applyAlignment="1">
      <alignment horizontal="center" vertical="center"/>
    </xf>
    <xf numFmtId="1" fontId="48" fillId="7" borderId="32" xfId="0" applyNumberFormat="1" applyFont="1" applyFill="1" applyBorder="1" applyAlignment="1">
      <alignment horizontal="center" vertical="center"/>
    </xf>
    <xf numFmtId="0" fontId="48" fillId="3" borderId="97" xfId="0" applyFont="1" applyFill="1" applyBorder="1" applyAlignment="1">
      <alignment vertical="center"/>
    </xf>
    <xf numFmtId="166" fontId="48" fillId="0" borderId="98" xfId="0" applyNumberFormat="1" applyFont="1" applyBorder="1" applyAlignment="1">
      <alignment horizontal="center" vertical="center"/>
    </xf>
    <xf numFmtId="0" fontId="48" fillId="3" borderId="84" xfId="0" applyFont="1" applyFill="1" applyBorder="1" applyAlignment="1">
      <alignment vertical="center"/>
    </xf>
    <xf numFmtId="166" fontId="49" fillId="7" borderId="30" xfId="0" applyNumberFormat="1" applyFont="1" applyFill="1" applyBorder="1" applyAlignment="1">
      <alignment horizontal="center" vertical="center"/>
    </xf>
    <xf numFmtId="166" fontId="49" fillId="7" borderId="36" xfId="0" applyNumberFormat="1" applyFont="1" applyFill="1" applyBorder="1" applyAlignment="1">
      <alignment horizontal="center" vertical="center"/>
    </xf>
    <xf numFmtId="0" fontId="47" fillId="3" borderId="101" xfId="0" applyFont="1" applyFill="1" applyBorder="1" applyAlignment="1">
      <alignment vertical="center"/>
    </xf>
    <xf numFmtId="0" fontId="47" fillId="3" borderId="45" xfId="0" applyFont="1" applyFill="1" applyBorder="1" applyAlignment="1">
      <alignment horizontal="center" vertical="center"/>
    </xf>
    <xf numFmtId="0" fontId="47" fillId="3" borderId="47" xfId="0" applyFont="1" applyFill="1" applyBorder="1" applyAlignment="1">
      <alignment horizontal="center" vertical="center"/>
    </xf>
    <xf numFmtId="0" fontId="47" fillId="3" borderId="18" xfId="0" applyFont="1" applyFill="1" applyBorder="1" applyAlignment="1">
      <alignment vertical="center"/>
    </xf>
    <xf numFmtId="0" fontId="47" fillId="3" borderId="19" xfId="0" applyFont="1" applyFill="1" applyBorder="1" applyAlignment="1">
      <alignment horizontal="center" vertical="center"/>
    </xf>
    <xf numFmtId="0" fontId="47" fillId="3" borderId="18" xfId="0" applyFont="1" applyFill="1" applyBorder="1" applyAlignment="1">
      <alignment vertical="top"/>
    </xf>
    <xf numFmtId="0" fontId="48" fillId="3" borderId="18" xfId="0" applyFont="1" applyFill="1" applyBorder="1" applyAlignment="1">
      <alignment vertical="center"/>
    </xf>
    <xf numFmtId="0" fontId="1" fillId="0" borderId="0" xfId="0" applyFont="1" applyAlignment="1">
      <alignment horizontal="center"/>
    </xf>
    <xf numFmtId="0" fontId="53" fillId="0" borderId="0" xfId="0" applyFont="1" applyAlignment="1">
      <alignment horizontal="center"/>
    </xf>
    <xf numFmtId="0" fontId="55" fillId="0" borderId="0" xfId="0" applyFont="1" applyAlignment="1">
      <alignment horizontal="center"/>
    </xf>
    <xf numFmtId="0" fontId="50" fillId="7" borderId="88" xfId="0" applyFont="1" applyFill="1" applyBorder="1" applyAlignment="1">
      <alignment horizontal="center" vertical="center" wrapText="1"/>
    </xf>
    <xf numFmtId="0" fontId="48" fillId="3" borderId="104" xfId="0" applyFont="1" applyFill="1" applyBorder="1" applyAlignment="1">
      <alignment horizontal="right" vertical="center"/>
    </xf>
    <xf numFmtId="0" fontId="48" fillId="3" borderId="104" xfId="2" applyNumberFormat="1" applyFont="1" applyFill="1" applyBorder="1" applyAlignment="1">
      <alignment horizontal="right" vertical="center"/>
    </xf>
    <xf numFmtId="0" fontId="48" fillId="3" borderId="34" xfId="2" applyNumberFormat="1" applyFont="1" applyFill="1" applyBorder="1" applyAlignment="1">
      <alignment horizontal="left" vertical="center"/>
    </xf>
    <xf numFmtId="168" fontId="48" fillId="3" borderId="105" xfId="0" applyNumberFormat="1" applyFont="1" applyFill="1" applyBorder="1" applyAlignment="1">
      <alignment horizontal="right" vertical="center"/>
    </xf>
    <xf numFmtId="0" fontId="48" fillId="3" borderId="82" xfId="0" applyFont="1" applyFill="1" applyBorder="1" applyAlignment="1">
      <alignment horizontal="right" vertical="center"/>
    </xf>
    <xf numFmtId="0" fontId="48" fillId="3" borderId="82" xfId="2" applyNumberFormat="1" applyFont="1" applyFill="1" applyBorder="1" applyAlignment="1">
      <alignment horizontal="right" vertical="center"/>
    </xf>
    <xf numFmtId="0" fontId="48" fillId="3" borderId="84" xfId="2" applyNumberFormat="1" applyFont="1" applyFill="1" applyBorder="1" applyAlignment="1">
      <alignment horizontal="left" vertical="center"/>
    </xf>
    <xf numFmtId="168" fontId="48" fillId="3" borderId="85" xfId="0" applyNumberFormat="1" applyFont="1" applyFill="1" applyBorder="1" applyAlignment="1">
      <alignment horizontal="right" vertical="center"/>
    </xf>
    <xf numFmtId="0" fontId="50" fillId="7" borderId="24" xfId="0" applyFont="1" applyFill="1" applyBorder="1" applyAlignment="1">
      <alignment horizontal="center" vertical="center" wrapText="1"/>
    </xf>
    <xf numFmtId="0" fontId="50" fillId="7" borderId="40" xfId="0" applyFont="1" applyFill="1" applyBorder="1" applyAlignment="1">
      <alignment horizontal="center" vertical="center" wrapText="1"/>
    </xf>
    <xf numFmtId="0" fontId="44" fillId="0" borderId="41" xfId="0" applyFont="1" applyBorder="1" applyAlignment="1">
      <alignment horizontal="center" vertical="center"/>
    </xf>
    <xf numFmtId="0" fontId="44" fillId="0" borderId="42" xfId="0" applyFont="1" applyBorder="1" applyAlignment="1">
      <alignment horizontal="center" vertical="center"/>
    </xf>
    <xf numFmtId="0" fontId="44" fillId="0" borderId="43" xfId="0" applyFont="1" applyBorder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3" fillId="0" borderId="44" xfId="0" applyFont="1" applyBorder="1" applyAlignment="1">
      <alignment horizontal="center" vertical="center" wrapText="1"/>
    </xf>
    <xf numFmtId="0" fontId="43" fillId="0" borderId="45" xfId="0" applyFont="1" applyBorder="1" applyAlignment="1">
      <alignment horizontal="center" vertical="center" wrapText="1"/>
    </xf>
    <xf numFmtId="0" fontId="43" fillId="0" borderId="46" xfId="0" applyFont="1" applyBorder="1" applyAlignment="1">
      <alignment horizontal="center" vertical="center" wrapText="1"/>
    </xf>
    <xf numFmtId="0" fontId="43" fillId="0" borderId="47" xfId="0" applyFont="1" applyBorder="1" applyAlignment="1">
      <alignment horizontal="center" vertical="center" wrapText="1"/>
    </xf>
    <xf numFmtId="0" fontId="42" fillId="0" borderId="26" xfId="0" applyFont="1" applyBorder="1" applyAlignment="1">
      <alignment horizontal="center" vertical="center"/>
    </xf>
    <xf numFmtId="0" fontId="42" fillId="0" borderId="27" xfId="0" applyFont="1" applyBorder="1" applyAlignment="1">
      <alignment horizontal="center" vertical="center"/>
    </xf>
    <xf numFmtId="0" fontId="42" fillId="0" borderId="28" xfId="0" applyFont="1" applyBorder="1" applyAlignment="1">
      <alignment horizontal="center" vertical="center"/>
    </xf>
    <xf numFmtId="0" fontId="42" fillId="0" borderId="48" xfId="0" applyFont="1" applyBorder="1" applyAlignment="1">
      <alignment horizontal="center" vertical="center"/>
    </xf>
    <xf numFmtId="0" fontId="39" fillId="0" borderId="0" xfId="0" applyFont="1" applyAlignment="1">
      <alignment horizontal="left" vertical="center" wrapText="1"/>
    </xf>
    <xf numFmtId="166" fontId="42" fillId="0" borderId="0" xfId="0" applyNumberFormat="1" applyFont="1" applyAlignment="1">
      <alignment horizontal="center" vertical="center"/>
    </xf>
    <xf numFmtId="0" fontId="41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42" fillId="0" borderId="0" xfId="0" applyFont="1" applyAlignment="1">
      <alignment horizontal="center" vertical="center" wrapText="1"/>
    </xf>
    <xf numFmtId="166" fontId="41" fillId="0" borderId="0" xfId="0" applyNumberFormat="1" applyFont="1" applyAlignment="1">
      <alignment horizontal="center" vertical="center"/>
    </xf>
    <xf numFmtId="0" fontId="49" fillId="3" borderId="33" xfId="0" applyFont="1" applyFill="1" applyBorder="1" applyAlignment="1">
      <alignment horizontal="left" vertical="center"/>
    </xf>
    <xf numFmtId="0" fontId="49" fillId="3" borderId="103" xfId="0" applyFont="1" applyFill="1" applyBorder="1" applyAlignment="1">
      <alignment horizontal="left" vertical="center"/>
    </xf>
    <xf numFmtId="0" fontId="49" fillId="3" borderId="21" xfId="0" applyFont="1" applyFill="1" applyBorder="1" applyAlignment="1">
      <alignment horizontal="left" vertical="center"/>
    </xf>
    <xf numFmtId="0" fontId="49" fillId="3" borderId="22" xfId="0" applyFont="1" applyFill="1" applyBorder="1" applyAlignment="1">
      <alignment horizontal="left" vertical="center"/>
    </xf>
    <xf numFmtId="0" fontId="49" fillId="3" borderId="38" xfId="0" applyFont="1" applyFill="1" applyBorder="1" applyAlignment="1">
      <alignment horizontal="center" vertical="center"/>
    </xf>
    <xf numFmtId="0" fontId="49" fillId="3" borderId="20" xfId="0" applyFont="1" applyFill="1" applyBorder="1" applyAlignment="1">
      <alignment horizontal="center" vertical="center"/>
    </xf>
    <xf numFmtId="1" fontId="48" fillId="3" borderId="76" xfId="0" applyNumberFormat="1" applyFont="1" applyFill="1" applyBorder="1" applyAlignment="1">
      <alignment horizontal="center" vertical="center"/>
    </xf>
    <xf numFmtId="1" fontId="48" fillId="3" borderId="78" xfId="0" applyNumberFormat="1" applyFont="1" applyFill="1" applyBorder="1" applyAlignment="1">
      <alignment horizontal="center" vertical="center"/>
    </xf>
    <xf numFmtId="1" fontId="48" fillId="3" borderId="82" xfId="0" applyNumberFormat="1" applyFont="1" applyFill="1" applyBorder="1" applyAlignment="1">
      <alignment horizontal="center" vertical="center"/>
    </xf>
    <xf numFmtId="1" fontId="48" fillId="3" borderId="84" xfId="0" applyNumberFormat="1" applyFont="1" applyFill="1" applyBorder="1" applyAlignment="1">
      <alignment horizontal="center" vertical="center"/>
    </xf>
    <xf numFmtId="0" fontId="48" fillId="3" borderId="95" xfId="0" applyFont="1" applyFill="1" applyBorder="1" applyAlignment="1">
      <alignment horizontal="center" vertical="center"/>
    </xf>
    <xf numFmtId="0" fontId="48" fillId="3" borderId="97" xfId="0" applyFont="1" applyFill="1" applyBorder="1" applyAlignment="1">
      <alignment horizontal="center" vertical="center"/>
    </xf>
    <xf numFmtId="0" fontId="48" fillId="3" borderId="82" xfId="0" applyFont="1" applyFill="1" applyBorder="1" applyAlignment="1">
      <alignment horizontal="center" vertical="center"/>
    </xf>
    <xf numFmtId="0" fontId="48" fillId="3" borderId="84" xfId="0" applyFont="1" applyFill="1" applyBorder="1" applyAlignment="1">
      <alignment horizontal="center" vertical="center"/>
    </xf>
    <xf numFmtId="0" fontId="48" fillId="3" borderId="77" xfId="0" applyFont="1" applyFill="1" applyBorder="1" applyAlignment="1">
      <alignment horizontal="left" vertical="top" wrapText="1"/>
    </xf>
    <xf numFmtId="0" fontId="48" fillId="3" borderId="78" xfId="0" applyFont="1" applyFill="1" applyBorder="1" applyAlignment="1">
      <alignment horizontal="left" vertical="top" wrapText="1"/>
    </xf>
    <xf numFmtId="1" fontId="48" fillId="3" borderId="95" xfId="0" applyNumberFormat="1" applyFont="1" applyFill="1" applyBorder="1" applyAlignment="1">
      <alignment horizontal="center" vertical="center"/>
    </xf>
    <xf numFmtId="1" fontId="48" fillId="3" borderId="97" xfId="0" applyNumberFormat="1" applyFont="1" applyFill="1" applyBorder="1" applyAlignment="1">
      <alignment horizontal="center" vertical="center"/>
    </xf>
    <xf numFmtId="0" fontId="49" fillId="7" borderId="66" xfId="0" applyFont="1" applyFill="1" applyBorder="1" applyAlignment="1">
      <alignment horizontal="center" vertical="center"/>
    </xf>
    <xf numFmtId="0" fontId="49" fillId="7" borderId="67" xfId="0" applyFont="1" applyFill="1" applyBorder="1" applyAlignment="1">
      <alignment horizontal="center" vertical="center"/>
    </xf>
    <xf numFmtId="0" fontId="49" fillId="7" borderId="68" xfId="0" applyFont="1" applyFill="1" applyBorder="1" applyAlignment="1">
      <alignment horizontal="center" vertical="center"/>
    </xf>
    <xf numFmtId="0" fontId="49" fillId="3" borderId="49" xfId="0" applyFont="1" applyFill="1" applyBorder="1" applyAlignment="1">
      <alignment horizontal="right" vertical="center"/>
    </xf>
    <xf numFmtId="0" fontId="49" fillId="3" borderId="31" xfId="0" applyFont="1" applyFill="1" applyBorder="1" applyAlignment="1">
      <alignment horizontal="right" vertical="center"/>
    </xf>
    <xf numFmtId="0" fontId="49" fillId="3" borderId="32" xfId="0" applyFont="1" applyFill="1" applyBorder="1" applyAlignment="1">
      <alignment horizontal="right" vertical="center"/>
    </xf>
    <xf numFmtId="0" fontId="49" fillId="7" borderId="51" xfId="0" applyFont="1" applyFill="1" applyBorder="1" applyAlignment="1">
      <alignment horizontal="center" vertical="center" wrapText="1"/>
    </xf>
    <xf numFmtId="0" fontId="49" fillId="7" borderId="52" xfId="0" applyFont="1" applyFill="1" applyBorder="1" applyAlignment="1">
      <alignment horizontal="center" vertical="center" wrapText="1"/>
    </xf>
    <xf numFmtId="0" fontId="49" fillId="7" borderId="53" xfId="0" applyFont="1" applyFill="1" applyBorder="1" applyAlignment="1">
      <alignment horizontal="center" vertical="center" wrapText="1"/>
    </xf>
    <xf numFmtId="0" fontId="49" fillId="7" borderId="41" xfId="0" applyFont="1" applyFill="1" applyBorder="1" applyAlignment="1">
      <alignment horizontal="right" vertical="center"/>
    </xf>
    <xf numFmtId="0" fontId="49" fillId="7" borderId="42" xfId="0" applyFont="1" applyFill="1" applyBorder="1" applyAlignment="1">
      <alignment horizontal="right" vertical="center"/>
    </xf>
    <xf numFmtId="0" fontId="49" fillId="7" borderId="50" xfId="0" applyFont="1" applyFill="1" applyBorder="1" applyAlignment="1">
      <alignment horizontal="right" vertical="center"/>
    </xf>
    <xf numFmtId="0" fontId="49" fillId="3" borderId="39" xfId="0" applyFont="1" applyFill="1" applyBorder="1" applyAlignment="1">
      <alignment horizontal="right" vertical="center"/>
    </xf>
    <xf numFmtId="0" fontId="49" fillId="3" borderId="15" xfId="0" applyFont="1" applyFill="1" applyBorder="1" applyAlignment="1">
      <alignment horizontal="right" vertical="center"/>
    </xf>
    <xf numFmtId="0" fontId="49" fillId="3" borderId="16" xfId="0" applyFont="1" applyFill="1" applyBorder="1" applyAlignment="1">
      <alignment horizontal="right" vertical="center"/>
    </xf>
    <xf numFmtId="0" fontId="49" fillId="7" borderId="49" xfId="0" applyFont="1" applyFill="1" applyBorder="1" applyAlignment="1">
      <alignment horizontal="right" vertical="center"/>
    </xf>
    <xf numFmtId="0" fontId="49" fillId="7" borderId="31" xfId="0" applyFont="1" applyFill="1" applyBorder="1" applyAlignment="1">
      <alignment horizontal="right" vertical="center"/>
    </xf>
    <xf numFmtId="0" fontId="49" fillId="7" borderId="32" xfId="0" applyFont="1" applyFill="1" applyBorder="1" applyAlignment="1">
      <alignment horizontal="right" vertical="center"/>
    </xf>
    <xf numFmtId="0" fontId="50" fillId="7" borderId="54" xfId="0" applyFont="1" applyFill="1" applyBorder="1" applyAlignment="1">
      <alignment horizontal="center" vertical="center" wrapText="1"/>
    </xf>
    <xf numFmtId="0" fontId="50" fillId="7" borderId="56" xfId="0" applyFont="1" applyFill="1" applyBorder="1" applyAlignment="1">
      <alignment horizontal="center" vertical="center" wrapText="1"/>
    </xf>
    <xf numFmtId="0" fontId="48" fillId="3" borderId="76" xfId="0" applyFont="1" applyFill="1" applyBorder="1" applyAlignment="1">
      <alignment horizontal="center" vertical="center"/>
    </xf>
    <xf numFmtId="0" fontId="48" fillId="3" borderId="78" xfId="0" applyFont="1" applyFill="1" applyBorder="1" applyAlignment="1">
      <alignment horizontal="center" vertical="center"/>
    </xf>
    <xf numFmtId="0" fontId="46" fillId="7" borderId="49" xfId="0" applyFont="1" applyFill="1" applyBorder="1" applyAlignment="1">
      <alignment horizontal="center" vertical="center"/>
    </xf>
    <xf numFmtId="0" fontId="46" fillId="7" borderId="31" xfId="0" applyFont="1" applyFill="1" applyBorder="1" applyAlignment="1">
      <alignment horizontal="center" vertical="center"/>
    </xf>
    <xf numFmtId="0" fontId="46" fillId="7" borderId="102" xfId="0" applyFont="1" applyFill="1" applyBorder="1" applyAlignment="1">
      <alignment horizontal="center" vertical="center"/>
    </xf>
    <xf numFmtId="0" fontId="49" fillId="3" borderId="41" xfId="0" applyFont="1" applyFill="1" applyBorder="1" applyAlignment="1">
      <alignment horizontal="right" vertical="center"/>
    </xf>
    <xf numFmtId="0" fontId="49" fillId="3" borderId="42" xfId="0" applyFont="1" applyFill="1" applyBorder="1" applyAlignment="1">
      <alignment horizontal="right" vertical="center"/>
    </xf>
    <xf numFmtId="0" fontId="49" fillId="3" borderId="50" xfId="0" applyFont="1" applyFill="1" applyBorder="1" applyAlignment="1">
      <alignment horizontal="right" vertical="center"/>
    </xf>
    <xf numFmtId="0" fontId="49" fillId="7" borderId="54" xfId="0" applyFont="1" applyFill="1" applyBorder="1" applyAlignment="1">
      <alignment horizontal="center" vertical="center" wrapText="1"/>
    </xf>
    <xf numFmtId="0" fontId="49" fillId="7" borderId="55" xfId="0" applyFont="1" applyFill="1" applyBorder="1" applyAlignment="1">
      <alignment horizontal="center" vertical="center" wrapText="1"/>
    </xf>
    <xf numFmtId="0" fontId="49" fillId="7" borderId="56" xfId="0" applyFont="1" applyFill="1" applyBorder="1" applyAlignment="1">
      <alignment horizontal="center" vertical="center" wrapText="1"/>
    </xf>
    <xf numFmtId="166" fontId="49" fillId="3" borderId="49" xfId="0" applyNumberFormat="1" applyFont="1" applyFill="1" applyBorder="1" applyAlignment="1">
      <alignment horizontal="right" vertical="center"/>
    </xf>
    <xf numFmtId="166" fontId="49" fillId="3" borderId="31" xfId="0" applyNumberFormat="1" applyFont="1" applyFill="1" applyBorder="1" applyAlignment="1">
      <alignment horizontal="right" vertical="center"/>
    </xf>
    <xf numFmtId="166" fontId="49" fillId="3" borderId="32" xfId="0" applyNumberFormat="1" applyFont="1" applyFill="1" applyBorder="1" applyAlignment="1">
      <alignment horizontal="right" vertical="center"/>
    </xf>
    <xf numFmtId="0" fontId="48" fillId="3" borderId="83" xfId="0" applyFont="1" applyFill="1" applyBorder="1" applyAlignment="1">
      <alignment horizontal="left" vertical="top" wrapText="1"/>
    </xf>
    <xf numFmtId="0" fontId="48" fillId="3" borderId="84" xfId="0" applyFont="1" applyFill="1" applyBorder="1" applyAlignment="1">
      <alignment horizontal="left" vertical="top" wrapText="1"/>
    </xf>
    <xf numFmtId="0" fontId="49" fillId="3" borderId="66" xfId="0" applyFont="1" applyFill="1" applyBorder="1" applyAlignment="1">
      <alignment horizontal="center" vertical="center"/>
    </xf>
    <xf numFmtId="0" fontId="49" fillId="3" borderId="67" xfId="0" applyFont="1" applyFill="1" applyBorder="1" applyAlignment="1">
      <alignment horizontal="center" vertical="center"/>
    </xf>
    <xf numFmtId="0" fontId="49" fillId="3" borderId="68" xfId="0" applyFont="1" applyFill="1" applyBorder="1" applyAlignment="1">
      <alignment horizontal="center" vertical="center"/>
    </xf>
    <xf numFmtId="0" fontId="48" fillId="3" borderId="11" xfId="0" applyFont="1" applyFill="1" applyBorder="1" applyAlignment="1">
      <alignment horizontal="center" vertical="center"/>
    </xf>
    <xf numFmtId="0" fontId="48" fillId="3" borderId="12" xfId="0" applyFont="1" applyFill="1" applyBorder="1" applyAlignment="1">
      <alignment horizontal="center" vertical="center"/>
    </xf>
    <xf numFmtId="1" fontId="48" fillId="3" borderId="11" xfId="0" applyNumberFormat="1" applyFont="1" applyFill="1" applyBorder="1" applyAlignment="1">
      <alignment horizontal="center" vertical="center"/>
    </xf>
    <xf numFmtId="1" fontId="48" fillId="3" borderId="12" xfId="0" applyNumberFormat="1" applyFont="1" applyFill="1" applyBorder="1" applyAlignment="1">
      <alignment horizontal="center" vertical="center"/>
    </xf>
    <xf numFmtId="0" fontId="48" fillId="3" borderId="15" xfId="0" applyFont="1" applyFill="1" applyBorder="1" applyAlignment="1">
      <alignment horizontal="left" vertical="center" wrapText="1"/>
    </xf>
    <xf numFmtId="0" fontId="48" fillId="3" borderId="16" xfId="0" applyFont="1" applyFill="1" applyBorder="1" applyAlignment="1">
      <alignment horizontal="left" vertical="center" wrapText="1"/>
    </xf>
    <xf numFmtId="0" fontId="51" fillId="3" borderId="51" xfId="0" applyFont="1" applyFill="1" applyBorder="1" applyAlignment="1">
      <alignment horizontal="center" vertical="center" wrapText="1"/>
    </xf>
    <xf numFmtId="0" fontId="51" fillId="3" borderId="52" xfId="0" applyFont="1" applyFill="1" applyBorder="1" applyAlignment="1">
      <alignment horizontal="center" vertical="center" wrapText="1"/>
    </xf>
    <xf numFmtId="0" fontId="51" fillId="3" borderId="53" xfId="0" applyFont="1" applyFill="1" applyBorder="1" applyAlignment="1">
      <alignment horizontal="center" vertical="center" wrapText="1"/>
    </xf>
    <xf numFmtId="0" fontId="51" fillId="3" borderId="54" xfId="0" applyFont="1" applyFill="1" applyBorder="1" applyAlignment="1">
      <alignment horizontal="center" vertical="center" wrapText="1"/>
    </xf>
    <xf numFmtId="0" fontId="51" fillId="3" borderId="56" xfId="0" applyFont="1" applyFill="1" applyBorder="1" applyAlignment="1">
      <alignment horizontal="center" vertical="center" wrapText="1"/>
    </xf>
    <xf numFmtId="0" fontId="46" fillId="3" borderId="0" xfId="0" applyFont="1" applyFill="1" applyAlignment="1">
      <alignment horizontal="center" vertical="center"/>
    </xf>
    <xf numFmtId="0" fontId="50" fillId="3" borderId="54" xfId="0" applyFont="1" applyFill="1" applyBorder="1" applyAlignment="1">
      <alignment horizontal="center" vertical="center" wrapText="1"/>
    </xf>
    <xf numFmtId="0" fontId="50" fillId="3" borderId="55" xfId="0" applyFont="1" applyFill="1" applyBorder="1" applyAlignment="1">
      <alignment horizontal="center" vertical="center" wrapText="1"/>
    </xf>
    <xf numFmtId="0" fontId="50" fillId="3" borderId="56" xfId="0" applyFont="1" applyFill="1" applyBorder="1" applyAlignment="1">
      <alignment horizontal="center" vertical="center" wrapText="1"/>
    </xf>
    <xf numFmtId="0" fontId="48" fillId="3" borderId="0" xfId="0" applyFont="1" applyFill="1" applyAlignment="1">
      <alignment horizontal="left" vertical="center" wrapText="1"/>
    </xf>
    <xf numFmtId="0" fontId="48" fillId="3" borderId="12" xfId="0" applyFont="1" applyFill="1" applyBorder="1" applyAlignment="1">
      <alignment horizontal="left" vertical="center" wrapText="1"/>
    </xf>
    <xf numFmtId="0" fontId="59" fillId="3" borderId="70" xfId="0" applyFont="1" applyFill="1" applyBorder="1" applyAlignment="1">
      <alignment horizontal="center" vertical="center"/>
    </xf>
    <xf numFmtId="0" fontId="59" fillId="3" borderId="71" xfId="0" applyFont="1" applyFill="1" applyBorder="1" applyAlignment="1">
      <alignment horizontal="center" vertical="center"/>
    </xf>
    <xf numFmtId="0" fontId="59" fillId="3" borderId="72" xfId="0" applyFont="1" applyFill="1" applyBorder="1" applyAlignment="1">
      <alignment horizontal="center" vertical="center"/>
    </xf>
    <xf numFmtId="0" fontId="9" fillId="0" borderId="0" xfId="3" applyFont="1" applyAlignment="1">
      <alignment horizontal="center" wrapText="1"/>
    </xf>
    <xf numFmtId="0" fontId="9" fillId="4" borderId="0" xfId="3" applyFont="1" applyFill="1" applyAlignment="1">
      <alignment horizontal="center"/>
    </xf>
  </cellXfs>
  <cellStyles count="747">
    <cellStyle name="20% - Accent1 2" xfId="9" xr:uid="{00000000-0005-0000-0000-000000000000}"/>
    <cellStyle name="20% - Accent2 2" xfId="10" xr:uid="{00000000-0005-0000-0000-000001000000}"/>
    <cellStyle name="20% - Accent3 2" xfId="11" xr:uid="{00000000-0005-0000-0000-000002000000}"/>
    <cellStyle name="20% - Accent4 2" xfId="12" xr:uid="{00000000-0005-0000-0000-000003000000}"/>
    <cellStyle name="20% - Accent5 2" xfId="13" xr:uid="{00000000-0005-0000-0000-000004000000}"/>
    <cellStyle name="20% - Accent6 2" xfId="14" xr:uid="{00000000-0005-0000-0000-000005000000}"/>
    <cellStyle name="40% - Accent1 2" xfId="15" xr:uid="{00000000-0005-0000-0000-000006000000}"/>
    <cellStyle name="40% - Accent2 2" xfId="16" xr:uid="{00000000-0005-0000-0000-000007000000}"/>
    <cellStyle name="40% - Accent3 2" xfId="17" xr:uid="{00000000-0005-0000-0000-000008000000}"/>
    <cellStyle name="40% - Accent4 2" xfId="18" xr:uid="{00000000-0005-0000-0000-000009000000}"/>
    <cellStyle name="40% - Accent5 2" xfId="19" xr:uid="{00000000-0005-0000-0000-00000A000000}"/>
    <cellStyle name="40% - Accent6 2" xfId="20" xr:uid="{00000000-0005-0000-0000-00000B000000}"/>
    <cellStyle name="60% - Accent1 2" xfId="21" xr:uid="{00000000-0005-0000-0000-00000C000000}"/>
    <cellStyle name="60% - Accent2 2" xfId="22" xr:uid="{00000000-0005-0000-0000-00000D000000}"/>
    <cellStyle name="60% - Accent3 2" xfId="23" xr:uid="{00000000-0005-0000-0000-00000E000000}"/>
    <cellStyle name="60% - Accent4 2" xfId="24" xr:uid="{00000000-0005-0000-0000-00000F000000}"/>
    <cellStyle name="60% - Accent5 2" xfId="25" xr:uid="{00000000-0005-0000-0000-000010000000}"/>
    <cellStyle name="60% - Accent6 2" xfId="26" xr:uid="{00000000-0005-0000-0000-000011000000}"/>
    <cellStyle name="Accent1 2" xfId="27" xr:uid="{00000000-0005-0000-0000-000012000000}"/>
    <cellStyle name="Accent2 2" xfId="28" xr:uid="{00000000-0005-0000-0000-000013000000}"/>
    <cellStyle name="Accent3 2" xfId="29" xr:uid="{00000000-0005-0000-0000-000014000000}"/>
    <cellStyle name="Accent4 2" xfId="30" xr:uid="{00000000-0005-0000-0000-000015000000}"/>
    <cellStyle name="Accent5 2" xfId="31" xr:uid="{00000000-0005-0000-0000-000016000000}"/>
    <cellStyle name="Accent6 2" xfId="32" xr:uid="{00000000-0005-0000-0000-000017000000}"/>
    <cellStyle name="Bad 2" xfId="33" xr:uid="{00000000-0005-0000-0000-000018000000}"/>
    <cellStyle name="Calculation 2" xfId="34" xr:uid="{00000000-0005-0000-0000-000019000000}"/>
    <cellStyle name="Check Cell 2" xfId="35" xr:uid="{00000000-0005-0000-0000-00001A000000}"/>
    <cellStyle name="Comma" xfId="2" builtinId="3"/>
    <cellStyle name="Comma [0]" xfId="746" builtinId="6"/>
    <cellStyle name="Comma [0] 10" xfId="36" xr:uid="{00000000-0005-0000-0000-00001D000000}"/>
    <cellStyle name="Comma [0] 11" xfId="37" xr:uid="{00000000-0005-0000-0000-00001E000000}"/>
    <cellStyle name="Comma [0] 12" xfId="38" xr:uid="{00000000-0005-0000-0000-00001F000000}"/>
    <cellStyle name="Comma [0] 2" xfId="39" xr:uid="{00000000-0005-0000-0000-000020000000}"/>
    <cellStyle name="Comma [0] 2 2" xfId="40" xr:uid="{00000000-0005-0000-0000-000021000000}"/>
    <cellStyle name="Comma [0] 2 2 2" xfId="41" xr:uid="{00000000-0005-0000-0000-000022000000}"/>
    <cellStyle name="Comma [0] 2 3" xfId="42" xr:uid="{00000000-0005-0000-0000-000023000000}"/>
    <cellStyle name="Comma [0] 2 4" xfId="6" xr:uid="{00000000-0005-0000-0000-000024000000}"/>
    <cellStyle name="Comma [0] 3" xfId="43" xr:uid="{00000000-0005-0000-0000-000025000000}"/>
    <cellStyle name="Comma [0] 3 2" xfId="44" xr:uid="{00000000-0005-0000-0000-000026000000}"/>
    <cellStyle name="Comma [0] 3 3" xfId="45" xr:uid="{00000000-0005-0000-0000-000027000000}"/>
    <cellStyle name="Comma [0] 4" xfId="46" xr:uid="{00000000-0005-0000-0000-000028000000}"/>
    <cellStyle name="Comma [0] 4 2" xfId="47" xr:uid="{00000000-0005-0000-0000-000029000000}"/>
    <cellStyle name="Comma [0] 4 2 2" xfId="48" xr:uid="{00000000-0005-0000-0000-00002A000000}"/>
    <cellStyle name="Comma [0] 5" xfId="49" xr:uid="{00000000-0005-0000-0000-00002B000000}"/>
    <cellStyle name="Comma [0] 6" xfId="50" xr:uid="{00000000-0005-0000-0000-00002C000000}"/>
    <cellStyle name="Comma [0] 6 2" xfId="51" xr:uid="{00000000-0005-0000-0000-00002D000000}"/>
    <cellStyle name="Comma [0] 7" xfId="52" xr:uid="{00000000-0005-0000-0000-00002E000000}"/>
    <cellStyle name="Comma [0] 7 2" xfId="53" xr:uid="{00000000-0005-0000-0000-00002F000000}"/>
    <cellStyle name="Comma [0] 8" xfId="54" xr:uid="{00000000-0005-0000-0000-000030000000}"/>
    <cellStyle name="Comma [0] 9" xfId="55" xr:uid="{00000000-0005-0000-0000-000031000000}"/>
    <cellStyle name="Comma 10" xfId="56" xr:uid="{00000000-0005-0000-0000-000032000000}"/>
    <cellStyle name="Comma 11" xfId="57" xr:uid="{00000000-0005-0000-0000-000033000000}"/>
    <cellStyle name="Comma 12" xfId="58" xr:uid="{00000000-0005-0000-0000-000034000000}"/>
    <cellStyle name="Comma 2" xfId="59" xr:uid="{00000000-0005-0000-0000-000035000000}"/>
    <cellStyle name="Comma 2 2" xfId="60" xr:uid="{00000000-0005-0000-0000-000036000000}"/>
    <cellStyle name="Comma 2 2 2" xfId="61" xr:uid="{00000000-0005-0000-0000-000037000000}"/>
    <cellStyle name="Comma 2 2 3" xfId="62" xr:uid="{00000000-0005-0000-0000-000038000000}"/>
    <cellStyle name="Comma 2 2 4" xfId="63" xr:uid="{00000000-0005-0000-0000-000039000000}"/>
    <cellStyle name="Comma 2 2 5" xfId="64" xr:uid="{00000000-0005-0000-0000-00003A000000}"/>
    <cellStyle name="Comma 2 3" xfId="65" xr:uid="{00000000-0005-0000-0000-00003B000000}"/>
    <cellStyle name="Comma 2 3 2" xfId="66" xr:uid="{00000000-0005-0000-0000-00003C000000}"/>
    <cellStyle name="Comma 2 3 2 2" xfId="67" xr:uid="{00000000-0005-0000-0000-00003D000000}"/>
    <cellStyle name="Comma 2 4" xfId="68" xr:uid="{00000000-0005-0000-0000-00003E000000}"/>
    <cellStyle name="Comma 2 5" xfId="69" xr:uid="{00000000-0005-0000-0000-00003F000000}"/>
    <cellStyle name="Comma 2 6" xfId="70" xr:uid="{00000000-0005-0000-0000-000040000000}"/>
    <cellStyle name="Comma 2 7" xfId="8" xr:uid="{00000000-0005-0000-0000-000041000000}"/>
    <cellStyle name="Comma 3" xfId="71" xr:uid="{00000000-0005-0000-0000-000042000000}"/>
    <cellStyle name="Comma 3 2" xfId="72" xr:uid="{00000000-0005-0000-0000-000043000000}"/>
    <cellStyle name="Comma 4" xfId="73" xr:uid="{00000000-0005-0000-0000-000044000000}"/>
    <cellStyle name="Comma 4 2" xfId="74" xr:uid="{00000000-0005-0000-0000-000045000000}"/>
    <cellStyle name="Comma 5" xfId="75" xr:uid="{00000000-0005-0000-0000-000046000000}"/>
    <cellStyle name="Comma 5 2" xfId="76" xr:uid="{00000000-0005-0000-0000-000047000000}"/>
    <cellStyle name="Comma 5 2 2" xfId="77" xr:uid="{00000000-0005-0000-0000-000048000000}"/>
    <cellStyle name="Comma 6" xfId="78" xr:uid="{00000000-0005-0000-0000-000049000000}"/>
    <cellStyle name="Comma 6 2" xfId="79" xr:uid="{00000000-0005-0000-0000-00004A000000}"/>
    <cellStyle name="Comma 7" xfId="80" xr:uid="{00000000-0005-0000-0000-00004B000000}"/>
    <cellStyle name="Comma 8" xfId="81" xr:uid="{00000000-0005-0000-0000-00004C000000}"/>
    <cellStyle name="Comma 9" xfId="82" xr:uid="{00000000-0005-0000-0000-00004D000000}"/>
    <cellStyle name="Currency [0] 2" xfId="7" xr:uid="{00000000-0005-0000-0000-00004E000000}"/>
    <cellStyle name="Currency [0] 2 2" xfId="83" xr:uid="{00000000-0005-0000-0000-00004F000000}"/>
    <cellStyle name="Emphasis 1" xfId="84" xr:uid="{00000000-0005-0000-0000-000050000000}"/>
    <cellStyle name="Emphasis 2" xfId="85" xr:uid="{00000000-0005-0000-0000-000051000000}"/>
    <cellStyle name="Emphasis 3" xfId="86" xr:uid="{00000000-0005-0000-0000-000052000000}"/>
    <cellStyle name="Explanatory Text 2" xfId="87" xr:uid="{00000000-0005-0000-0000-000053000000}"/>
    <cellStyle name="Good 2" xfId="88" xr:uid="{00000000-0005-0000-0000-000054000000}"/>
    <cellStyle name="Heading 1 2" xfId="89" xr:uid="{00000000-0005-0000-0000-000055000000}"/>
    <cellStyle name="Heading 2 2" xfId="90" xr:uid="{00000000-0005-0000-0000-000056000000}"/>
    <cellStyle name="Heading 3 2" xfId="91" xr:uid="{00000000-0005-0000-0000-000057000000}"/>
    <cellStyle name="Heading 4 2" xfId="92" xr:uid="{00000000-0005-0000-0000-000058000000}"/>
    <cellStyle name="Hyperlink 2" xfId="93" xr:uid="{00000000-0005-0000-0000-000059000000}"/>
    <cellStyle name="Input 2" xfId="94" xr:uid="{00000000-0005-0000-0000-00005A000000}"/>
    <cellStyle name="Linked Cell 2" xfId="95" xr:uid="{00000000-0005-0000-0000-00005B000000}"/>
    <cellStyle name="Neutral 2" xfId="96" xr:uid="{00000000-0005-0000-0000-00005C000000}"/>
    <cellStyle name="Normal" xfId="0" builtinId="0"/>
    <cellStyle name="Normal - Style1 2" xfId="97" xr:uid="{00000000-0005-0000-0000-00005E000000}"/>
    <cellStyle name="Normal 10" xfId="98" xr:uid="{00000000-0005-0000-0000-00005F000000}"/>
    <cellStyle name="Normal 10 2" xfId="99" xr:uid="{00000000-0005-0000-0000-000060000000}"/>
    <cellStyle name="Normal 11" xfId="100" xr:uid="{00000000-0005-0000-0000-000061000000}"/>
    <cellStyle name="Normal 14 3" xfId="101" xr:uid="{00000000-0005-0000-0000-000062000000}"/>
    <cellStyle name="Normal 2" xfId="4" xr:uid="{00000000-0005-0000-0000-000063000000}"/>
    <cellStyle name="Normal 2 10" xfId="102" xr:uid="{00000000-0005-0000-0000-000064000000}"/>
    <cellStyle name="Normal 2 11" xfId="103" xr:uid="{00000000-0005-0000-0000-000065000000}"/>
    <cellStyle name="Normal 2 12" xfId="104" xr:uid="{00000000-0005-0000-0000-000066000000}"/>
    <cellStyle name="Normal 2 13" xfId="105" xr:uid="{00000000-0005-0000-0000-000067000000}"/>
    <cellStyle name="Normal 2 14" xfId="106" xr:uid="{00000000-0005-0000-0000-000068000000}"/>
    <cellStyle name="Normal 2 15" xfId="107" xr:uid="{00000000-0005-0000-0000-000069000000}"/>
    <cellStyle name="Normal 2 16" xfId="108" xr:uid="{00000000-0005-0000-0000-00006A000000}"/>
    <cellStyle name="Normal 2 17" xfId="109" xr:uid="{00000000-0005-0000-0000-00006B000000}"/>
    <cellStyle name="Normal 2 18" xfId="110" xr:uid="{00000000-0005-0000-0000-00006C000000}"/>
    <cellStyle name="Normal 2 19" xfId="111" xr:uid="{00000000-0005-0000-0000-00006D000000}"/>
    <cellStyle name="Normal 2 2" xfId="112" xr:uid="{00000000-0005-0000-0000-00006E000000}"/>
    <cellStyle name="Normal 2 2 2" xfId="113" xr:uid="{00000000-0005-0000-0000-00006F000000}"/>
    <cellStyle name="Normal 2 2 3" xfId="114" xr:uid="{00000000-0005-0000-0000-000070000000}"/>
    <cellStyle name="Normal 2 20" xfId="115" xr:uid="{00000000-0005-0000-0000-000071000000}"/>
    <cellStyle name="Normal 2 21" xfId="116" xr:uid="{00000000-0005-0000-0000-000072000000}"/>
    <cellStyle name="Normal 2 22" xfId="117" xr:uid="{00000000-0005-0000-0000-000073000000}"/>
    <cellStyle name="Normal 2 23" xfId="118" xr:uid="{00000000-0005-0000-0000-000074000000}"/>
    <cellStyle name="Normal 2 24" xfId="119" xr:uid="{00000000-0005-0000-0000-000075000000}"/>
    <cellStyle name="Normal 2 25" xfId="120" xr:uid="{00000000-0005-0000-0000-000076000000}"/>
    <cellStyle name="Normal 2 26" xfId="121" xr:uid="{00000000-0005-0000-0000-000077000000}"/>
    <cellStyle name="Normal 2 27" xfId="122" xr:uid="{00000000-0005-0000-0000-000078000000}"/>
    <cellStyle name="Normal 2 28" xfId="123" xr:uid="{00000000-0005-0000-0000-000079000000}"/>
    <cellStyle name="Normal 2 29" xfId="124" xr:uid="{00000000-0005-0000-0000-00007A000000}"/>
    <cellStyle name="Normal 2 3" xfId="125" xr:uid="{00000000-0005-0000-0000-00007B000000}"/>
    <cellStyle name="Normal 2 3 10" xfId="126" xr:uid="{00000000-0005-0000-0000-00007C000000}"/>
    <cellStyle name="Normal 2 3 11" xfId="127" xr:uid="{00000000-0005-0000-0000-00007D000000}"/>
    <cellStyle name="Normal 2 3 12" xfId="128" xr:uid="{00000000-0005-0000-0000-00007E000000}"/>
    <cellStyle name="Normal 2 3 13" xfId="129" xr:uid="{00000000-0005-0000-0000-00007F000000}"/>
    <cellStyle name="Normal 2 3 14" xfId="130" xr:uid="{00000000-0005-0000-0000-000080000000}"/>
    <cellStyle name="Normal 2 3 15" xfId="131" xr:uid="{00000000-0005-0000-0000-000081000000}"/>
    <cellStyle name="Normal 2 3 16" xfId="132" xr:uid="{00000000-0005-0000-0000-000082000000}"/>
    <cellStyle name="Normal 2 3 16 2" xfId="133" xr:uid="{00000000-0005-0000-0000-000083000000}"/>
    <cellStyle name="Normal 2 3 16 3" xfId="134" xr:uid="{00000000-0005-0000-0000-000084000000}"/>
    <cellStyle name="Normal 2 3 17" xfId="135" xr:uid="{00000000-0005-0000-0000-000085000000}"/>
    <cellStyle name="Normal 2 3 18" xfId="136" xr:uid="{00000000-0005-0000-0000-000086000000}"/>
    <cellStyle name="Normal 2 3 19" xfId="137" xr:uid="{00000000-0005-0000-0000-000087000000}"/>
    <cellStyle name="Normal 2 3 2" xfId="138" xr:uid="{00000000-0005-0000-0000-000088000000}"/>
    <cellStyle name="Normal 2 3 2 10" xfId="139" xr:uid="{00000000-0005-0000-0000-000089000000}"/>
    <cellStyle name="Normal 2 3 2 11" xfId="140" xr:uid="{00000000-0005-0000-0000-00008A000000}"/>
    <cellStyle name="Normal 2 3 2 12" xfId="141" xr:uid="{00000000-0005-0000-0000-00008B000000}"/>
    <cellStyle name="Normal 2 3 2 13" xfId="142" xr:uid="{00000000-0005-0000-0000-00008C000000}"/>
    <cellStyle name="Normal 2 3 2 14" xfId="143" xr:uid="{00000000-0005-0000-0000-00008D000000}"/>
    <cellStyle name="Normal 2 3 2 15" xfId="144" xr:uid="{00000000-0005-0000-0000-00008E000000}"/>
    <cellStyle name="Normal 2 3 2 15 2" xfId="145" xr:uid="{00000000-0005-0000-0000-00008F000000}"/>
    <cellStyle name="Normal 2 3 2 15 3" xfId="146" xr:uid="{00000000-0005-0000-0000-000090000000}"/>
    <cellStyle name="Normal 2 3 2 16" xfId="147" xr:uid="{00000000-0005-0000-0000-000091000000}"/>
    <cellStyle name="Normal 2 3 2 17" xfId="148" xr:uid="{00000000-0005-0000-0000-000092000000}"/>
    <cellStyle name="Normal 2 3 2 18" xfId="149" xr:uid="{00000000-0005-0000-0000-000093000000}"/>
    <cellStyle name="Normal 2 3 2 19" xfId="150" xr:uid="{00000000-0005-0000-0000-000094000000}"/>
    <cellStyle name="Normal 2 3 2 2" xfId="151" xr:uid="{00000000-0005-0000-0000-000095000000}"/>
    <cellStyle name="Normal 2 3 2 2 10" xfId="152" xr:uid="{00000000-0005-0000-0000-000096000000}"/>
    <cellStyle name="Normal 2 3 2 2 11" xfId="153" xr:uid="{00000000-0005-0000-0000-000097000000}"/>
    <cellStyle name="Normal 2 3 2 2 12" xfId="154" xr:uid="{00000000-0005-0000-0000-000098000000}"/>
    <cellStyle name="Normal 2 3 2 2 13" xfId="155" xr:uid="{00000000-0005-0000-0000-000099000000}"/>
    <cellStyle name="Normal 2 3 2 2 14" xfId="156" xr:uid="{00000000-0005-0000-0000-00009A000000}"/>
    <cellStyle name="Normal 2 3 2 2 15" xfId="157" xr:uid="{00000000-0005-0000-0000-00009B000000}"/>
    <cellStyle name="Normal 2 3 2 2 15 2" xfId="158" xr:uid="{00000000-0005-0000-0000-00009C000000}"/>
    <cellStyle name="Normal 2 3 2 2 15 3" xfId="159" xr:uid="{00000000-0005-0000-0000-00009D000000}"/>
    <cellStyle name="Normal 2 3 2 2 16" xfId="160" xr:uid="{00000000-0005-0000-0000-00009E000000}"/>
    <cellStyle name="Normal 2 3 2 2 17" xfId="161" xr:uid="{00000000-0005-0000-0000-00009F000000}"/>
    <cellStyle name="Normal 2 3 2 2 18" xfId="162" xr:uid="{00000000-0005-0000-0000-0000A0000000}"/>
    <cellStyle name="Normal 2 3 2 2 19" xfId="163" xr:uid="{00000000-0005-0000-0000-0000A1000000}"/>
    <cellStyle name="Normal 2 3 2 2 2" xfId="164" xr:uid="{00000000-0005-0000-0000-0000A2000000}"/>
    <cellStyle name="Normal 2 3 2 2 2 10" xfId="165" xr:uid="{00000000-0005-0000-0000-0000A3000000}"/>
    <cellStyle name="Normal 2 3 2 2 2 11" xfId="166" xr:uid="{00000000-0005-0000-0000-0000A4000000}"/>
    <cellStyle name="Normal 2 3 2 2 2 12" xfId="167" xr:uid="{00000000-0005-0000-0000-0000A5000000}"/>
    <cellStyle name="Normal 2 3 2 2 2 13" xfId="168" xr:uid="{00000000-0005-0000-0000-0000A6000000}"/>
    <cellStyle name="Normal 2 3 2 2 2 14" xfId="169" xr:uid="{00000000-0005-0000-0000-0000A7000000}"/>
    <cellStyle name="Normal 2 3 2 2 2 14 2" xfId="170" xr:uid="{00000000-0005-0000-0000-0000A8000000}"/>
    <cellStyle name="Normal 2 3 2 2 2 14 3" xfId="171" xr:uid="{00000000-0005-0000-0000-0000A9000000}"/>
    <cellStyle name="Normal 2 3 2 2 2 15" xfId="172" xr:uid="{00000000-0005-0000-0000-0000AA000000}"/>
    <cellStyle name="Normal 2 3 2 2 2 16" xfId="173" xr:uid="{00000000-0005-0000-0000-0000AB000000}"/>
    <cellStyle name="Normal 2 3 2 2 2 17" xfId="174" xr:uid="{00000000-0005-0000-0000-0000AC000000}"/>
    <cellStyle name="Normal 2 3 2 2 2 18" xfId="175" xr:uid="{00000000-0005-0000-0000-0000AD000000}"/>
    <cellStyle name="Normal 2 3 2 2 2 19" xfId="176" xr:uid="{00000000-0005-0000-0000-0000AE000000}"/>
    <cellStyle name="Normal 2 3 2 2 2 2" xfId="177" xr:uid="{00000000-0005-0000-0000-0000AF000000}"/>
    <cellStyle name="Normal 2 3 2 2 2 2 10" xfId="178" xr:uid="{00000000-0005-0000-0000-0000B0000000}"/>
    <cellStyle name="Normal 2 3 2 2 2 2 11" xfId="179" xr:uid="{00000000-0005-0000-0000-0000B1000000}"/>
    <cellStyle name="Normal 2 3 2 2 2 2 12" xfId="180" xr:uid="{00000000-0005-0000-0000-0000B2000000}"/>
    <cellStyle name="Normal 2 3 2 2 2 2 13" xfId="181" xr:uid="{00000000-0005-0000-0000-0000B3000000}"/>
    <cellStyle name="Normal 2 3 2 2 2 2 14" xfId="182" xr:uid="{00000000-0005-0000-0000-0000B4000000}"/>
    <cellStyle name="Normal 2 3 2 2 2 2 15" xfId="183" xr:uid="{00000000-0005-0000-0000-0000B5000000}"/>
    <cellStyle name="Normal 2 3 2 2 2 2 16" xfId="184" xr:uid="{00000000-0005-0000-0000-0000B6000000}"/>
    <cellStyle name="Normal 2 3 2 2 2 2 17" xfId="185" xr:uid="{00000000-0005-0000-0000-0000B7000000}"/>
    <cellStyle name="Normal 2 3 2 2 2 2 18" xfId="186" xr:uid="{00000000-0005-0000-0000-0000B8000000}"/>
    <cellStyle name="Normal 2 3 2 2 2 2 19" xfId="187" xr:uid="{00000000-0005-0000-0000-0000B9000000}"/>
    <cellStyle name="Normal 2 3 2 2 2 2 2" xfId="188" xr:uid="{00000000-0005-0000-0000-0000BA000000}"/>
    <cellStyle name="Normal 2 3 2 2 2 2 2 10" xfId="189" xr:uid="{00000000-0005-0000-0000-0000BB000000}"/>
    <cellStyle name="Normal 2 3 2 2 2 2 2 11" xfId="190" xr:uid="{00000000-0005-0000-0000-0000BC000000}"/>
    <cellStyle name="Normal 2 3 2 2 2 2 2 12" xfId="191" xr:uid="{00000000-0005-0000-0000-0000BD000000}"/>
    <cellStyle name="Normal 2 3 2 2 2 2 2 13" xfId="192" xr:uid="{00000000-0005-0000-0000-0000BE000000}"/>
    <cellStyle name="Normal 2 3 2 2 2 2 2 14" xfId="193" xr:uid="{00000000-0005-0000-0000-0000BF000000}"/>
    <cellStyle name="Normal 2 3 2 2 2 2 2 15" xfId="194" xr:uid="{00000000-0005-0000-0000-0000C0000000}"/>
    <cellStyle name="Normal 2 3 2 2 2 2 2 16" xfId="195" xr:uid="{00000000-0005-0000-0000-0000C1000000}"/>
    <cellStyle name="Normal 2 3 2 2 2 2 2 17" xfId="196" xr:uid="{00000000-0005-0000-0000-0000C2000000}"/>
    <cellStyle name="Normal 2 3 2 2 2 2 2 18" xfId="197" xr:uid="{00000000-0005-0000-0000-0000C3000000}"/>
    <cellStyle name="Normal 2 3 2 2 2 2 2 19" xfId="198" xr:uid="{00000000-0005-0000-0000-0000C4000000}"/>
    <cellStyle name="Normal 2 3 2 2 2 2 2 2" xfId="199" xr:uid="{00000000-0005-0000-0000-0000C5000000}"/>
    <cellStyle name="Normal 2 3 2 2 2 2 2 2 2" xfId="200" xr:uid="{00000000-0005-0000-0000-0000C6000000}"/>
    <cellStyle name="Normal 2 3 2 2 2 2 2 2 3" xfId="201" xr:uid="{00000000-0005-0000-0000-0000C7000000}"/>
    <cellStyle name="Normal 2 3 2 2 2 2 2 20" xfId="202" xr:uid="{00000000-0005-0000-0000-0000C8000000}"/>
    <cellStyle name="Normal 2 3 2 2 2 2 2 21" xfId="203" xr:uid="{00000000-0005-0000-0000-0000C9000000}"/>
    <cellStyle name="Normal 2 3 2 2 2 2 2 22" xfId="204" xr:uid="{00000000-0005-0000-0000-0000CA000000}"/>
    <cellStyle name="Normal 2 3 2 2 2 2 2 23" xfId="205" xr:uid="{00000000-0005-0000-0000-0000CB000000}"/>
    <cellStyle name="Normal 2 3 2 2 2 2 2 24" xfId="206" xr:uid="{00000000-0005-0000-0000-0000CC000000}"/>
    <cellStyle name="Normal 2 3 2 2 2 2 2 25" xfId="207" xr:uid="{00000000-0005-0000-0000-0000CD000000}"/>
    <cellStyle name="Normal 2 3 2 2 2 2 2 26" xfId="208" xr:uid="{00000000-0005-0000-0000-0000CE000000}"/>
    <cellStyle name="Normal 2 3 2 2 2 2 2 3" xfId="209" xr:uid="{00000000-0005-0000-0000-0000CF000000}"/>
    <cellStyle name="Normal 2 3 2 2 2 2 2 4" xfId="210" xr:uid="{00000000-0005-0000-0000-0000D0000000}"/>
    <cellStyle name="Normal 2 3 2 2 2 2 2 5" xfId="211" xr:uid="{00000000-0005-0000-0000-0000D1000000}"/>
    <cellStyle name="Normal 2 3 2 2 2 2 2 6" xfId="212" xr:uid="{00000000-0005-0000-0000-0000D2000000}"/>
    <cellStyle name="Normal 2 3 2 2 2 2 2 7" xfId="213" xr:uid="{00000000-0005-0000-0000-0000D3000000}"/>
    <cellStyle name="Normal 2 3 2 2 2 2 2 8" xfId="214" xr:uid="{00000000-0005-0000-0000-0000D4000000}"/>
    <cellStyle name="Normal 2 3 2 2 2 2 2 9" xfId="215" xr:uid="{00000000-0005-0000-0000-0000D5000000}"/>
    <cellStyle name="Normal 2 3 2 2 2 2 20" xfId="216" xr:uid="{00000000-0005-0000-0000-0000D6000000}"/>
    <cellStyle name="Normal 2 3 2 2 2 2 21" xfId="217" xr:uid="{00000000-0005-0000-0000-0000D7000000}"/>
    <cellStyle name="Normal 2 3 2 2 2 2 22" xfId="218" xr:uid="{00000000-0005-0000-0000-0000D8000000}"/>
    <cellStyle name="Normal 2 3 2 2 2 2 23" xfId="219" xr:uid="{00000000-0005-0000-0000-0000D9000000}"/>
    <cellStyle name="Normal 2 3 2 2 2 2 24" xfId="220" xr:uid="{00000000-0005-0000-0000-0000DA000000}"/>
    <cellStyle name="Normal 2 3 2 2 2 2 25" xfId="221" xr:uid="{00000000-0005-0000-0000-0000DB000000}"/>
    <cellStyle name="Normal 2 3 2 2 2 2 26" xfId="222" xr:uid="{00000000-0005-0000-0000-0000DC000000}"/>
    <cellStyle name="Normal 2 3 2 2 2 2 3" xfId="223" xr:uid="{00000000-0005-0000-0000-0000DD000000}"/>
    <cellStyle name="Normal 2 3 2 2 2 2 3 2" xfId="224" xr:uid="{00000000-0005-0000-0000-0000DE000000}"/>
    <cellStyle name="Normal 2 3 2 2 2 2 3 3" xfId="225" xr:uid="{00000000-0005-0000-0000-0000DF000000}"/>
    <cellStyle name="Normal 2 3 2 2 2 2 4" xfId="226" xr:uid="{00000000-0005-0000-0000-0000E0000000}"/>
    <cellStyle name="Normal 2 3 2 2 2 2 5" xfId="227" xr:uid="{00000000-0005-0000-0000-0000E1000000}"/>
    <cellStyle name="Normal 2 3 2 2 2 2 6" xfId="228" xr:uid="{00000000-0005-0000-0000-0000E2000000}"/>
    <cellStyle name="Normal 2 3 2 2 2 2 7" xfId="229" xr:uid="{00000000-0005-0000-0000-0000E3000000}"/>
    <cellStyle name="Normal 2 3 2 2 2 2 8" xfId="230" xr:uid="{00000000-0005-0000-0000-0000E4000000}"/>
    <cellStyle name="Normal 2 3 2 2 2 2 9" xfId="231" xr:uid="{00000000-0005-0000-0000-0000E5000000}"/>
    <cellStyle name="Normal 2 3 2 2 2 20" xfId="232" xr:uid="{00000000-0005-0000-0000-0000E6000000}"/>
    <cellStyle name="Normal 2 3 2 2 2 21" xfId="233" xr:uid="{00000000-0005-0000-0000-0000E7000000}"/>
    <cellStyle name="Normal 2 3 2 2 2 22" xfId="234" xr:uid="{00000000-0005-0000-0000-0000E8000000}"/>
    <cellStyle name="Normal 2 3 2 2 2 23" xfId="235" xr:uid="{00000000-0005-0000-0000-0000E9000000}"/>
    <cellStyle name="Normal 2 3 2 2 2 24" xfId="236" xr:uid="{00000000-0005-0000-0000-0000EA000000}"/>
    <cellStyle name="Normal 2 3 2 2 2 25" xfId="237" xr:uid="{00000000-0005-0000-0000-0000EB000000}"/>
    <cellStyle name="Normal 2 3 2 2 2 26" xfId="238" xr:uid="{00000000-0005-0000-0000-0000EC000000}"/>
    <cellStyle name="Normal 2 3 2 2 2 27" xfId="239" xr:uid="{00000000-0005-0000-0000-0000ED000000}"/>
    <cellStyle name="Normal 2 3 2 2 2 28" xfId="240" xr:uid="{00000000-0005-0000-0000-0000EE000000}"/>
    <cellStyle name="Normal 2 3 2 2 2 29" xfId="241" xr:uid="{00000000-0005-0000-0000-0000EF000000}"/>
    <cellStyle name="Normal 2 3 2 2 2 3" xfId="242" xr:uid="{00000000-0005-0000-0000-0000F0000000}"/>
    <cellStyle name="Normal 2 3 2 2 2 30" xfId="243" xr:uid="{00000000-0005-0000-0000-0000F1000000}"/>
    <cellStyle name="Normal 2 3 2 2 2 31" xfId="244" xr:uid="{00000000-0005-0000-0000-0000F2000000}"/>
    <cellStyle name="Normal 2 3 2 2 2 32" xfId="245" xr:uid="{00000000-0005-0000-0000-0000F3000000}"/>
    <cellStyle name="Normal 2 3 2 2 2 33" xfId="246" xr:uid="{00000000-0005-0000-0000-0000F4000000}"/>
    <cellStyle name="Normal 2 3 2 2 2 34" xfId="247" xr:uid="{00000000-0005-0000-0000-0000F5000000}"/>
    <cellStyle name="Normal 2 3 2 2 2 35" xfId="248" xr:uid="{00000000-0005-0000-0000-0000F6000000}"/>
    <cellStyle name="Normal 2 3 2 2 2 36" xfId="249" xr:uid="{00000000-0005-0000-0000-0000F7000000}"/>
    <cellStyle name="Normal 2 3 2 2 2 37" xfId="250" xr:uid="{00000000-0005-0000-0000-0000F8000000}"/>
    <cellStyle name="Normal 2 3 2 2 2 38" xfId="251" xr:uid="{00000000-0005-0000-0000-0000F9000000}"/>
    <cellStyle name="Normal 2 3 2 2 2 4" xfId="252" xr:uid="{00000000-0005-0000-0000-0000FA000000}"/>
    <cellStyle name="Normal 2 3 2 2 2 5" xfId="253" xr:uid="{00000000-0005-0000-0000-0000FB000000}"/>
    <cellStyle name="Normal 2 3 2 2 2 6" xfId="254" xr:uid="{00000000-0005-0000-0000-0000FC000000}"/>
    <cellStyle name="Normal 2 3 2 2 2 7" xfId="255" xr:uid="{00000000-0005-0000-0000-0000FD000000}"/>
    <cellStyle name="Normal 2 3 2 2 2 8" xfId="256" xr:uid="{00000000-0005-0000-0000-0000FE000000}"/>
    <cellStyle name="Normal 2 3 2 2 2 9" xfId="257" xr:uid="{00000000-0005-0000-0000-0000FF000000}"/>
    <cellStyle name="Normal 2 3 2 2 20" xfId="258" xr:uid="{00000000-0005-0000-0000-000000010000}"/>
    <cellStyle name="Normal 2 3 2 2 21" xfId="259" xr:uid="{00000000-0005-0000-0000-000001010000}"/>
    <cellStyle name="Normal 2 3 2 2 22" xfId="260" xr:uid="{00000000-0005-0000-0000-000002010000}"/>
    <cellStyle name="Normal 2 3 2 2 23" xfId="261" xr:uid="{00000000-0005-0000-0000-000003010000}"/>
    <cellStyle name="Normal 2 3 2 2 24" xfId="262" xr:uid="{00000000-0005-0000-0000-000004010000}"/>
    <cellStyle name="Normal 2 3 2 2 25" xfId="263" xr:uid="{00000000-0005-0000-0000-000005010000}"/>
    <cellStyle name="Normal 2 3 2 2 26" xfId="264" xr:uid="{00000000-0005-0000-0000-000006010000}"/>
    <cellStyle name="Normal 2 3 2 2 27" xfId="265" xr:uid="{00000000-0005-0000-0000-000007010000}"/>
    <cellStyle name="Normal 2 3 2 2 28" xfId="266" xr:uid="{00000000-0005-0000-0000-000008010000}"/>
    <cellStyle name="Normal 2 3 2 2 29" xfId="267" xr:uid="{00000000-0005-0000-0000-000009010000}"/>
    <cellStyle name="Normal 2 3 2 2 3" xfId="268" xr:uid="{00000000-0005-0000-0000-00000A010000}"/>
    <cellStyle name="Normal 2 3 2 2 30" xfId="269" xr:uid="{00000000-0005-0000-0000-00000B010000}"/>
    <cellStyle name="Normal 2 3 2 2 31" xfId="270" xr:uid="{00000000-0005-0000-0000-00000C010000}"/>
    <cellStyle name="Normal 2 3 2 2 32" xfId="271" xr:uid="{00000000-0005-0000-0000-00000D010000}"/>
    <cellStyle name="Normal 2 3 2 2 33" xfId="272" xr:uid="{00000000-0005-0000-0000-00000E010000}"/>
    <cellStyle name="Normal 2 3 2 2 34" xfId="273" xr:uid="{00000000-0005-0000-0000-00000F010000}"/>
    <cellStyle name="Normal 2 3 2 2 35" xfId="274" xr:uid="{00000000-0005-0000-0000-000010010000}"/>
    <cellStyle name="Normal 2 3 2 2 36" xfId="275" xr:uid="{00000000-0005-0000-0000-000011010000}"/>
    <cellStyle name="Normal 2 3 2 2 37" xfId="276" xr:uid="{00000000-0005-0000-0000-000012010000}"/>
    <cellStyle name="Normal 2 3 2 2 38" xfId="277" xr:uid="{00000000-0005-0000-0000-000013010000}"/>
    <cellStyle name="Normal 2 3 2 2 39" xfId="278" xr:uid="{00000000-0005-0000-0000-000014010000}"/>
    <cellStyle name="Normal 2 3 2 2 4" xfId="279" xr:uid="{00000000-0005-0000-0000-000015010000}"/>
    <cellStyle name="Normal 2 3 2 2 4 10" xfId="280" xr:uid="{00000000-0005-0000-0000-000016010000}"/>
    <cellStyle name="Normal 2 3 2 2 4 11" xfId="281" xr:uid="{00000000-0005-0000-0000-000017010000}"/>
    <cellStyle name="Normal 2 3 2 2 4 12" xfId="282" xr:uid="{00000000-0005-0000-0000-000018010000}"/>
    <cellStyle name="Normal 2 3 2 2 4 13" xfId="283" xr:uid="{00000000-0005-0000-0000-000019010000}"/>
    <cellStyle name="Normal 2 3 2 2 4 14" xfId="284" xr:uid="{00000000-0005-0000-0000-00001A010000}"/>
    <cellStyle name="Normal 2 3 2 2 4 15" xfId="285" xr:uid="{00000000-0005-0000-0000-00001B010000}"/>
    <cellStyle name="Normal 2 3 2 2 4 16" xfId="286" xr:uid="{00000000-0005-0000-0000-00001C010000}"/>
    <cellStyle name="Normal 2 3 2 2 4 17" xfId="287" xr:uid="{00000000-0005-0000-0000-00001D010000}"/>
    <cellStyle name="Normal 2 3 2 2 4 18" xfId="288" xr:uid="{00000000-0005-0000-0000-00001E010000}"/>
    <cellStyle name="Normal 2 3 2 2 4 19" xfId="289" xr:uid="{00000000-0005-0000-0000-00001F010000}"/>
    <cellStyle name="Normal 2 3 2 2 4 2" xfId="290" xr:uid="{00000000-0005-0000-0000-000020010000}"/>
    <cellStyle name="Normal 2 3 2 2 4 2 10" xfId="291" xr:uid="{00000000-0005-0000-0000-000021010000}"/>
    <cellStyle name="Normal 2 3 2 2 4 2 11" xfId="292" xr:uid="{00000000-0005-0000-0000-000022010000}"/>
    <cellStyle name="Normal 2 3 2 2 4 2 12" xfId="293" xr:uid="{00000000-0005-0000-0000-000023010000}"/>
    <cellStyle name="Normal 2 3 2 2 4 2 13" xfId="294" xr:uid="{00000000-0005-0000-0000-000024010000}"/>
    <cellStyle name="Normal 2 3 2 2 4 2 14" xfId="295" xr:uid="{00000000-0005-0000-0000-000025010000}"/>
    <cellStyle name="Normal 2 3 2 2 4 2 15" xfId="296" xr:uid="{00000000-0005-0000-0000-000026010000}"/>
    <cellStyle name="Normal 2 3 2 2 4 2 16" xfId="297" xr:uid="{00000000-0005-0000-0000-000027010000}"/>
    <cellStyle name="Normal 2 3 2 2 4 2 17" xfId="298" xr:uid="{00000000-0005-0000-0000-000028010000}"/>
    <cellStyle name="Normal 2 3 2 2 4 2 18" xfId="299" xr:uid="{00000000-0005-0000-0000-000029010000}"/>
    <cellStyle name="Normal 2 3 2 2 4 2 19" xfId="300" xr:uid="{00000000-0005-0000-0000-00002A010000}"/>
    <cellStyle name="Normal 2 3 2 2 4 2 2" xfId="301" xr:uid="{00000000-0005-0000-0000-00002B010000}"/>
    <cellStyle name="Normal 2 3 2 2 4 2 2 2" xfId="302" xr:uid="{00000000-0005-0000-0000-00002C010000}"/>
    <cellStyle name="Normal 2 3 2 2 4 2 2 3" xfId="303" xr:uid="{00000000-0005-0000-0000-00002D010000}"/>
    <cellStyle name="Normal 2 3 2 2 4 2 20" xfId="304" xr:uid="{00000000-0005-0000-0000-00002E010000}"/>
    <cellStyle name="Normal 2 3 2 2 4 2 21" xfId="305" xr:uid="{00000000-0005-0000-0000-00002F010000}"/>
    <cellStyle name="Normal 2 3 2 2 4 2 22" xfId="306" xr:uid="{00000000-0005-0000-0000-000030010000}"/>
    <cellStyle name="Normal 2 3 2 2 4 2 23" xfId="307" xr:uid="{00000000-0005-0000-0000-000031010000}"/>
    <cellStyle name="Normal 2 3 2 2 4 2 24" xfId="308" xr:uid="{00000000-0005-0000-0000-000032010000}"/>
    <cellStyle name="Normal 2 3 2 2 4 2 25" xfId="309" xr:uid="{00000000-0005-0000-0000-000033010000}"/>
    <cellStyle name="Normal 2 3 2 2 4 2 26" xfId="310" xr:uid="{00000000-0005-0000-0000-000034010000}"/>
    <cellStyle name="Normal 2 3 2 2 4 2 3" xfId="311" xr:uid="{00000000-0005-0000-0000-000035010000}"/>
    <cellStyle name="Normal 2 3 2 2 4 2 4" xfId="312" xr:uid="{00000000-0005-0000-0000-000036010000}"/>
    <cellStyle name="Normal 2 3 2 2 4 2 5" xfId="313" xr:uid="{00000000-0005-0000-0000-000037010000}"/>
    <cellStyle name="Normal 2 3 2 2 4 2 6" xfId="314" xr:uid="{00000000-0005-0000-0000-000038010000}"/>
    <cellStyle name="Normal 2 3 2 2 4 2 7" xfId="315" xr:uid="{00000000-0005-0000-0000-000039010000}"/>
    <cellStyle name="Normal 2 3 2 2 4 2 8" xfId="316" xr:uid="{00000000-0005-0000-0000-00003A010000}"/>
    <cellStyle name="Normal 2 3 2 2 4 2 9" xfId="317" xr:uid="{00000000-0005-0000-0000-00003B010000}"/>
    <cellStyle name="Normal 2 3 2 2 4 20" xfId="318" xr:uid="{00000000-0005-0000-0000-00003C010000}"/>
    <cellStyle name="Normal 2 3 2 2 4 21" xfId="319" xr:uid="{00000000-0005-0000-0000-00003D010000}"/>
    <cellStyle name="Normal 2 3 2 2 4 22" xfId="320" xr:uid="{00000000-0005-0000-0000-00003E010000}"/>
    <cellStyle name="Normal 2 3 2 2 4 23" xfId="321" xr:uid="{00000000-0005-0000-0000-00003F010000}"/>
    <cellStyle name="Normal 2 3 2 2 4 24" xfId="322" xr:uid="{00000000-0005-0000-0000-000040010000}"/>
    <cellStyle name="Normal 2 3 2 2 4 25" xfId="323" xr:uid="{00000000-0005-0000-0000-000041010000}"/>
    <cellStyle name="Normal 2 3 2 2 4 26" xfId="324" xr:uid="{00000000-0005-0000-0000-000042010000}"/>
    <cellStyle name="Normal 2 3 2 2 4 3" xfId="325" xr:uid="{00000000-0005-0000-0000-000043010000}"/>
    <cellStyle name="Normal 2 3 2 2 4 3 2" xfId="326" xr:uid="{00000000-0005-0000-0000-000044010000}"/>
    <cellStyle name="Normal 2 3 2 2 4 3 3" xfId="327" xr:uid="{00000000-0005-0000-0000-000045010000}"/>
    <cellStyle name="Normal 2 3 2 2 4 4" xfId="328" xr:uid="{00000000-0005-0000-0000-000046010000}"/>
    <cellStyle name="Normal 2 3 2 2 4 5" xfId="329" xr:uid="{00000000-0005-0000-0000-000047010000}"/>
    <cellStyle name="Normal 2 3 2 2 4 6" xfId="330" xr:uid="{00000000-0005-0000-0000-000048010000}"/>
    <cellStyle name="Normal 2 3 2 2 4 7" xfId="331" xr:uid="{00000000-0005-0000-0000-000049010000}"/>
    <cellStyle name="Normal 2 3 2 2 4 8" xfId="332" xr:uid="{00000000-0005-0000-0000-00004A010000}"/>
    <cellStyle name="Normal 2 3 2 2 4 9" xfId="333" xr:uid="{00000000-0005-0000-0000-00004B010000}"/>
    <cellStyle name="Normal 2 3 2 2 5" xfId="334" xr:uid="{00000000-0005-0000-0000-00004C010000}"/>
    <cellStyle name="Normal 2 3 2 2 6" xfId="335" xr:uid="{00000000-0005-0000-0000-00004D010000}"/>
    <cellStyle name="Normal 2 3 2 2 7" xfId="336" xr:uid="{00000000-0005-0000-0000-00004E010000}"/>
    <cellStyle name="Normal 2 3 2 2 8" xfId="337" xr:uid="{00000000-0005-0000-0000-00004F010000}"/>
    <cellStyle name="Normal 2 3 2 2 9" xfId="338" xr:uid="{00000000-0005-0000-0000-000050010000}"/>
    <cellStyle name="Normal 2 3 2 20" xfId="339" xr:uid="{00000000-0005-0000-0000-000051010000}"/>
    <cellStyle name="Normal 2 3 2 21" xfId="340" xr:uid="{00000000-0005-0000-0000-000052010000}"/>
    <cellStyle name="Normal 2 3 2 22" xfId="341" xr:uid="{00000000-0005-0000-0000-000053010000}"/>
    <cellStyle name="Normal 2 3 2 23" xfId="342" xr:uid="{00000000-0005-0000-0000-000054010000}"/>
    <cellStyle name="Normal 2 3 2 24" xfId="343" xr:uid="{00000000-0005-0000-0000-000055010000}"/>
    <cellStyle name="Normal 2 3 2 25" xfId="344" xr:uid="{00000000-0005-0000-0000-000056010000}"/>
    <cellStyle name="Normal 2 3 2 26" xfId="345" xr:uid="{00000000-0005-0000-0000-000057010000}"/>
    <cellStyle name="Normal 2 3 2 27" xfId="346" xr:uid="{00000000-0005-0000-0000-000058010000}"/>
    <cellStyle name="Normal 2 3 2 28" xfId="347" xr:uid="{00000000-0005-0000-0000-000059010000}"/>
    <cellStyle name="Normal 2 3 2 29" xfId="348" xr:uid="{00000000-0005-0000-0000-00005A010000}"/>
    <cellStyle name="Normal 2 3 2 3" xfId="349" xr:uid="{00000000-0005-0000-0000-00005B010000}"/>
    <cellStyle name="Normal 2 3 2 3 10" xfId="350" xr:uid="{00000000-0005-0000-0000-00005C010000}"/>
    <cellStyle name="Normal 2 3 2 3 11" xfId="351" xr:uid="{00000000-0005-0000-0000-00005D010000}"/>
    <cellStyle name="Normal 2 3 2 3 12" xfId="352" xr:uid="{00000000-0005-0000-0000-00005E010000}"/>
    <cellStyle name="Normal 2 3 2 3 13" xfId="353" xr:uid="{00000000-0005-0000-0000-00005F010000}"/>
    <cellStyle name="Normal 2 3 2 3 14" xfId="354" xr:uid="{00000000-0005-0000-0000-000060010000}"/>
    <cellStyle name="Normal 2 3 2 3 14 2" xfId="355" xr:uid="{00000000-0005-0000-0000-000061010000}"/>
    <cellStyle name="Normal 2 3 2 3 14 3" xfId="356" xr:uid="{00000000-0005-0000-0000-000062010000}"/>
    <cellStyle name="Normal 2 3 2 3 15" xfId="357" xr:uid="{00000000-0005-0000-0000-000063010000}"/>
    <cellStyle name="Normal 2 3 2 3 16" xfId="358" xr:uid="{00000000-0005-0000-0000-000064010000}"/>
    <cellStyle name="Normal 2 3 2 3 17" xfId="359" xr:uid="{00000000-0005-0000-0000-000065010000}"/>
    <cellStyle name="Normal 2 3 2 3 18" xfId="360" xr:uid="{00000000-0005-0000-0000-000066010000}"/>
    <cellStyle name="Normal 2 3 2 3 19" xfId="361" xr:uid="{00000000-0005-0000-0000-000067010000}"/>
    <cellStyle name="Normal 2 3 2 3 2" xfId="362" xr:uid="{00000000-0005-0000-0000-000068010000}"/>
    <cellStyle name="Normal 2 3 2 3 2 10" xfId="363" xr:uid="{00000000-0005-0000-0000-000069010000}"/>
    <cellStyle name="Normal 2 3 2 3 2 11" xfId="364" xr:uid="{00000000-0005-0000-0000-00006A010000}"/>
    <cellStyle name="Normal 2 3 2 3 2 12" xfId="365" xr:uid="{00000000-0005-0000-0000-00006B010000}"/>
    <cellStyle name="Normal 2 3 2 3 2 13" xfId="366" xr:uid="{00000000-0005-0000-0000-00006C010000}"/>
    <cellStyle name="Normal 2 3 2 3 2 14" xfId="367" xr:uid="{00000000-0005-0000-0000-00006D010000}"/>
    <cellStyle name="Normal 2 3 2 3 2 15" xfId="368" xr:uid="{00000000-0005-0000-0000-00006E010000}"/>
    <cellStyle name="Normal 2 3 2 3 2 16" xfId="369" xr:uid="{00000000-0005-0000-0000-00006F010000}"/>
    <cellStyle name="Normal 2 3 2 3 2 17" xfId="370" xr:uid="{00000000-0005-0000-0000-000070010000}"/>
    <cellStyle name="Normal 2 3 2 3 2 18" xfId="371" xr:uid="{00000000-0005-0000-0000-000071010000}"/>
    <cellStyle name="Normal 2 3 2 3 2 19" xfId="372" xr:uid="{00000000-0005-0000-0000-000072010000}"/>
    <cellStyle name="Normal 2 3 2 3 2 2" xfId="373" xr:uid="{00000000-0005-0000-0000-000073010000}"/>
    <cellStyle name="Normal 2 3 2 3 2 2 10" xfId="374" xr:uid="{00000000-0005-0000-0000-000074010000}"/>
    <cellStyle name="Normal 2 3 2 3 2 2 11" xfId="375" xr:uid="{00000000-0005-0000-0000-000075010000}"/>
    <cellStyle name="Normal 2 3 2 3 2 2 12" xfId="376" xr:uid="{00000000-0005-0000-0000-000076010000}"/>
    <cellStyle name="Normal 2 3 2 3 2 2 13" xfId="377" xr:uid="{00000000-0005-0000-0000-000077010000}"/>
    <cellStyle name="Normal 2 3 2 3 2 2 14" xfId="378" xr:uid="{00000000-0005-0000-0000-000078010000}"/>
    <cellStyle name="Normal 2 3 2 3 2 2 15" xfId="379" xr:uid="{00000000-0005-0000-0000-000079010000}"/>
    <cellStyle name="Normal 2 3 2 3 2 2 16" xfId="380" xr:uid="{00000000-0005-0000-0000-00007A010000}"/>
    <cellStyle name="Normal 2 3 2 3 2 2 17" xfId="381" xr:uid="{00000000-0005-0000-0000-00007B010000}"/>
    <cellStyle name="Normal 2 3 2 3 2 2 18" xfId="382" xr:uid="{00000000-0005-0000-0000-00007C010000}"/>
    <cellStyle name="Normal 2 3 2 3 2 2 19" xfId="383" xr:uid="{00000000-0005-0000-0000-00007D010000}"/>
    <cellStyle name="Normal 2 3 2 3 2 2 2" xfId="384" xr:uid="{00000000-0005-0000-0000-00007E010000}"/>
    <cellStyle name="Normal 2 3 2 3 2 2 2 2" xfId="385" xr:uid="{00000000-0005-0000-0000-00007F010000}"/>
    <cellStyle name="Normal 2 3 2 3 2 2 2 3" xfId="386" xr:uid="{00000000-0005-0000-0000-000080010000}"/>
    <cellStyle name="Normal 2 3 2 3 2 2 20" xfId="387" xr:uid="{00000000-0005-0000-0000-000081010000}"/>
    <cellStyle name="Normal 2 3 2 3 2 2 21" xfId="388" xr:uid="{00000000-0005-0000-0000-000082010000}"/>
    <cellStyle name="Normal 2 3 2 3 2 2 22" xfId="389" xr:uid="{00000000-0005-0000-0000-000083010000}"/>
    <cellStyle name="Normal 2 3 2 3 2 2 23" xfId="390" xr:uid="{00000000-0005-0000-0000-000084010000}"/>
    <cellStyle name="Normal 2 3 2 3 2 2 24" xfId="391" xr:uid="{00000000-0005-0000-0000-000085010000}"/>
    <cellStyle name="Normal 2 3 2 3 2 2 25" xfId="392" xr:uid="{00000000-0005-0000-0000-000086010000}"/>
    <cellStyle name="Normal 2 3 2 3 2 2 26" xfId="393" xr:uid="{00000000-0005-0000-0000-000087010000}"/>
    <cellStyle name="Normal 2 3 2 3 2 2 3" xfId="394" xr:uid="{00000000-0005-0000-0000-000088010000}"/>
    <cellStyle name="Normal 2 3 2 3 2 2 4" xfId="395" xr:uid="{00000000-0005-0000-0000-000089010000}"/>
    <cellStyle name="Normal 2 3 2 3 2 2 5" xfId="396" xr:uid="{00000000-0005-0000-0000-00008A010000}"/>
    <cellStyle name="Normal 2 3 2 3 2 2 6" xfId="397" xr:uid="{00000000-0005-0000-0000-00008B010000}"/>
    <cellStyle name="Normal 2 3 2 3 2 2 7" xfId="398" xr:uid="{00000000-0005-0000-0000-00008C010000}"/>
    <cellStyle name="Normal 2 3 2 3 2 2 8" xfId="399" xr:uid="{00000000-0005-0000-0000-00008D010000}"/>
    <cellStyle name="Normal 2 3 2 3 2 2 9" xfId="400" xr:uid="{00000000-0005-0000-0000-00008E010000}"/>
    <cellStyle name="Normal 2 3 2 3 2 20" xfId="401" xr:uid="{00000000-0005-0000-0000-00008F010000}"/>
    <cellStyle name="Normal 2 3 2 3 2 21" xfId="402" xr:uid="{00000000-0005-0000-0000-000090010000}"/>
    <cellStyle name="Normal 2 3 2 3 2 22" xfId="403" xr:uid="{00000000-0005-0000-0000-000091010000}"/>
    <cellStyle name="Normal 2 3 2 3 2 23" xfId="404" xr:uid="{00000000-0005-0000-0000-000092010000}"/>
    <cellStyle name="Normal 2 3 2 3 2 24" xfId="405" xr:uid="{00000000-0005-0000-0000-000093010000}"/>
    <cellStyle name="Normal 2 3 2 3 2 25" xfId="406" xr:uid="{00000000-0005-0000-0000-000094010000}"/>
    <cellStyle name="Normal 2 3 2 3 2 26" xfId="407" xr:uid="{00000000-0005-0000-0000-000095010000}"/>
    <cellStyle name="Normal 2 3 2 3 2 3" xfId="408" xr:uid="{00000000-0005-0000-0000-000096010000}"/>
    <cellStyle name="Normal 2 3 2 3 2 3 2" xfId="409" xr:uid="{00000000-0005-0000-0000-000097010000}"/>
    <cellStyle name="Normal 2 3 2 3 2 3 3" xfId="410" xr:uid="{00000000-0005-0000-0000-000098010000}"/>
    <cellStyle name="Normal 2 3 2 3 2 4" xfId="411" xr:uid="{00000000-0005-0000-0000-000099010000}"/>
    <cellStyle name="Normal 2 3 2 3 2 5" xfId="412" xr:uid="{00000000-0005-0000-0000-00009A010000}"/>
    <cellStyle name="Normal 2 3 2 3 2 6" xfId="413" xr:uid="{00000000-0005-0000-0000-00009B010000}"/>
    <cellStyle name="Normal 2 3 2 3 2 7" xfId="414" xr:uid="{00000000-0005-0000-0000-00009C010000}"/>
    <cellStyle name="Normal 2 3 2 3 2 8" xfId="415" xr:uid="{00000000-0005-0000-0000-00009D010000}"/>
    <cellStyle name="Normal 2 3 2 3 2 9" xfId="416" xr:uid="{00000000-0005-0000-0000-00009E010000}"/>
    <cellStyle name="Normal 2 3 2 3 20" xfId="417" xr:uid="{00000000-0005-0000-0000-00009F010000}"/>
    <cellStyle name="Normal 2 3 2 3 21" xfId="418" xr:uid="{00000000-0005-0000-0000-0000A0010000}"/>
    <cellStyle name="Normal 2 3 2 3 22" xfId="419" xr:uid="{00000000-0005-0000-0000-0000A1010000}"/>
    <cellStyle name="Normal 2 3 2 3 23" xfId="420" xr:uid="{00000000-0005-0000-0000-0000A2010000}"/>
    <cellStyle name="Normal 2 3 2 3 24" xfId="421" xr:uid="{00000000-0005-0000-0000-0000A3010000}"/>
    <cellStyle name="Normal 2 3 2 3 25" xfId="422" xr:uid="{00000000-0005-0000-0000-0000A4010000}"/>
    <cellStyle name="Normal 2 3 2 3 26" xfId="423" xr:uid="{00000000-0005-0000-0000-0000A5010000}"/>
    <cellStyle name="Normal 2 3 2 3 27" xfId="424" xr:uid="{00000000-0005-0000-0000-0000A6010000}"/>
    <cellStyle name="Normal 2 3 2 3 28" xfId="425" xr:uid="{00000000-0005-0000-0000-0000A7010000}"/>
    <cellStyle name="Normal 2 3 2 3 29" xfId="426" xr:uid="{00000000-0005-0000-0000-0000A8010000}"/>
    <cellStyle name="Normal 2 3 2 3 3" xfId="427" xr:uid="{00000000-0005-0000-0000-0000A9010000}"/>
    <cellStyle name="Normal 2 3 2 3 30" xfId="428" xr:uid="{00000000-0005-0000-0000-0000AA010000}"/>
    <cellStyle name="Normal 2 3 2 3 31" xfId="429" xr:uid="{00000000-0005-0000-0000-0000AB010000}"/>
    <cellStyle name="Normal 2 3 2 3 32" xfId="430" xr:uid="{00000000-0005-0000-0000-0000AC010000}"/>
    <cellStyle name="Normal 2 3 2 3 33" xfId="431" xr:uid="{00000000-0005-0000-0000-0000AD010000}"/>
    <cellStyle name="Normal 2 3 2 3 34" xfId="432" xr:uid="{00000000-0005-0000-0000-0000AE010000}"/>
    <cellStyle name="Normal 2 3 2 3 35" xfId="433" xr:uid="{00000000-0005-0000-0000-0000AF010000}"/>
    <cellStyle name="Normal 2 3 2 3 36" xfId="434" xr:uid="{00000000-0005-0000-0000-0000B0010000}"/>
    <cellStyle name="Normal 2 3 2 3 37" xfId="435" xr:uid="{00000000-0005-0000-0000-0000B1010000}"/>
    <cellStyle name="Normal 2 3 2 3 38" xfId="436" xr:uid="{00000000-0005-0000-0000-0000B2010000}"/>
    <cellStyle name="Normal 2 3 2 3 4" xfId="437" xr:uid="{00000000-0005-0000-0000-0000B3010000}"/>
    <cellStyle name="Normal 2 3 2 3 5" xfId="438" xr:uid="{00000000-0005-0000-0000-0000B4010000}"/>
    <cellStyle name="Normal 2 3 2 3 6" xfId="439" xr:uid="{00000000-0005-0000-0000-0000B5010000}"/>
    <cellStyle name="Normal 2 3 2 3 7" xfId="440" xr:uid="{00000000-0005-0000-0000-0000B6010000}"/>
    <cellStyle name="Normal 2 3 2 3 8" xfId="441" xr:uid="{00000000-0005-0000-0000-0000B7010000}"/>
    <cellStyle name="Normal 2 3 2 3 9" xfId="442" xr:uid="{00000000-0005-0000-0000-0000B8010000}"/>
    <cellStyle name="Normal 2 3 2 30" xfId="443" xr:uid="{00000000-0005-0000-0000-0000B9010000}"/>
    <cellStyle name="Normal 2 3 2 31" xfId="444" xr:uid="{00000000-0005-0000-0000-0000BA010000}"/>
    <cellStyle name="Normal 2 3 2 32" xfId="445" xr:uid="{00000000-0005-0000-0000-0000BB010000}"/>
    <cellStyle name="Normal 2 3 2 33" xfId="446" xr:uid="{00000000-0005-0000-0000-0000BC010000}"/>
    <cellStyle name="Normal 2 3 2 34" xfId="447" xr:uid="{00000000-0005-0000-0000-0000BD010000}"/>
    <cellStyle name="Normal 2 3 2 35" xfId="448" xr:uid="{00000000-0005-0000-0000-0000BE010000}"/>
    <cellStyle name="Normal 2 3 2 36" xfId="449" xr:uid="{00000000-0005-0000-0000-0000BF010000}"/>
    <cellStyle name="Normal 2 3 2 37" xfId="450" xr:uid="{00000000-0005-0000-0000-0000C0010000}"/>
    <cellStyle name="Normal 2 3 2 38" xfId="451" xr:uid="{00000000-0005-0000-0000-0000C1010000}"/>
    <cellStyle name="Normal 2 3 2 39" xfId="452" xr:uid="{00000000-0005-0000-0000-0000C2010000}"/>
    <cellStyle name="Normal 2 3 2 4" xfId="453" xr:uid="{00000000-0005-0000-0000-0000C3010000}"/>
    <cellStyle name="Normal 2 3 2 4 10" xfId="454" xr:uid="{00000000-0005-0000-0000-0000C4010000}"/>
    <cellStyle name="Normal 2 3 2 4 11" xfId="455" xr:uid="{00000000-0005-0000-0000-0000C5010000}"/>
    <cellStyle name="Normal 2 3 2 4 12" xfId="456" xr:uid="{00000000-0005-0000-0000-0000C6010000}"/>
    <cellStyle name="Normal 2 3 2 4 13" xfId="457" xr:uid="{00000000-0005-0000-0000-0000C7010000}"/>
    <cellStyle name="Normal 2 3 2 4 14" xfId="458" xr:uid="{00000000-0005-0000-0000-0000C8010000}"/>
    <cellStyle name="Normal 2 3 2 4 15" xfId="459" xr:uid="{00000000-0005-0000-0000-0000C9010000}"/>
    <cellStyle name="Normal 2 3 2 4 16" xfId="460" xr:uid="{00000000-0005-0000-0000-0000CA010000}"/>
    <cellStyle name="Normal 2 3 2 4 17" xfId="461" xr:uid="{00000000-0005-0000-0000-0000CB010000}"/>
    <cellStyle name="Normal 2 3 2 4 18" xfId="462" xr:uid="{00000000-0005-0000-0000-0000CC010000}"/>
    <cellStyle name="Normal 2 3 2 4 19" xfId="463" xr:uid="{00000000-0005-0000-0000-0000CD010000}"/>
    <cellStyle name="Normal 2 3 2 4 2" xfId="464" xr:uid="{00000000-0005-0000-0000-0000CE010000}"/>
    <cellStyle name="Normal 2 3 2 4 2 10" xfId="465" xr:uid="{00000000-0005-0000-0000-0000CF010000}"/>
    <cellStyle name="Normal 2 3 2 4 2 11" xfId="466" xr:uid="{00000000-0005-0000-0000-0000D0010000}"/>
    <cellStyle name="Normal 2 3 2 4 2 12" xfId="467" xr:uid="{00000000-0005-0000-0000-0000D1010000}"/>
    <cellStyle name="Normal 2 3 2 4 2 13" xfId="468" xr:uid="{00000000-0005-0000-0000-0000D2010000}"/>
    <cellStyle name="Normal 2 3 2 4 2 14" xfId="469" xr:uid="{00000000-0005-0000-0000-0000D3010000}"/>
    <cellStyle name="Normal 2 3 2 4 2 15" xfId="470" xr:uid="{00000000-0005-0000-0000-0000D4010000}"/>
    <cellStyle name="Normal 2 3 2 4 2 16" xfId="471" xr:uid="{00000000-0005-0000-0000-0000D5010000}"/>
    <cellStyle name="Normal 2 3 2 4 2 17" xfId="472" xr:uid="{00000000-0005-0000-0000-0000D6010000}"/>
    <cellStyle name="Normal 2 3 2 4 2 18" xfId="473" xr:uid="{00000000-0005-0000-0000-0000D7010000}"/>
    <cellStyle name="Normal 2 3 2 4 2 19" xfId="474" xr:uid="{00000000-0005-0000-0000-0000D8010000}"/>
    <cellStyle name="Normal 2 3 2 4 2 2" xfId="475" xr:uid="{00000000-0005-0000-0000-0000D9010000}"/>
    <cellStyle name="Normal 2 3 2 4 2 2 2" xfId="476" xr:uid="{00000000-0005-0000-0000-0000DA010000}"/>
    <cellStyle name="Normal 2 3 2 4 2 2 3" xfId="477" xr:uid="{00000000-0005-0000-0000-0000DB010000}"/>
    <cellStyle name="Normal 2 3 2 4 2 20" xfId="478" xr:uid="{00000000-0005-0000-0000-0000DC010000}"/>
    <cellStyle name="Normal 2 3 2 4 2 21" xfId="479" xr:uid="{00000000-0005-0000-0000-0000DD010000}"/>
    <cellStyle name="Normal 2 3 2 4 2 22" xfId="480" xr:uid="{00000000-0005-0000-0000-0000DE010000}"/>
    <cellStyle name="Normal 2 3 2 4 2 23" xfId="481" xr:uid="{00000000-0005-0000-0000-0000DF010000}"/>
    <cellStyle name="Normal 2 3 2 4 2 24" xfId="482" xr:uid="{00000000-0005-0000-0000-0000E0010000}"/>
    <cellStyle name="Normal 2 3 2 4 2 25" xfId="483" xr:uid="{00000000-0005-0000-0000-0000E1010000}"/>
    <cellStyle name="Normal 2 3 2 4 2 26" xfId="484" xr:uid="{00000000-0005-0000-0000-0000E2010000}"/>
    <cellStyle name="Normal 2 3 2 4 2 3" xfId="485" xr:uid="{00000000-0005-0000-0000-0000E3010000}"/>
    <cellStyle name="Normal 2 3 2 4 2 4" xfId="486" xr:uid="{00000000-0005-0000-0000-0000E4010000}"/>
    <cellStyle name="Normal 2 3 2 4 2 5" xfId="487" xr:uid="{00000000-0005-0000-0000-0000E5010000}"/>
    <cellStyle name="Normal 2 3 2 4 2 6" xfId="488" xr:uid="{00000000-0005-0000-0000-0000E6010000}"/>
    <cellStyle name="Normal 2 3 2 4 2 7" xfId="489" xr:uid="{00000000-0005-0000-0000-0000E7010000}"/>
    <cellStyle name="Normal 2 3 2 4 2 8" xfId="490" xr:uid="{00000000-0005-0000-0000-0000E8010000}"/>
    <cellStyle name="Normal 2 3 2 4 2 9" xfId="491" xr:uid="{00000000-0005-0000-0000-0000E9010000}"/>
    <cellStyle name="Normal 2 3 2 4 20" xfId="492" xr:uid="{00000000-0005-0000-0000-0000EA010000}"/>
    <cellStyle name="Normal 2 3 2 4 21" xfId="493" xr:uid="{00000000-0005-0000-0000-0000EB010000}"/>
    <cellStyle name="Normal 2 3 2 4 22" xfId="494" xr:uid="{00000000-0005-0000-0000-0000EC010000}"/>
    <cellStyle name="Normal 2 3 2 4 23" xfId="495" xr:uid="{00000000-0005-0000-0000-0000ED010000}"/>
    <cellStyle name="Normal 2 3 2 4 24" xfId="496" xr:uid="{00000000-0005-0000-0000-0000EE010000}"/>
    <cellStyle name="Normal 2 3 2 4 25" xfId="497" xr:uid="{00000000-0005-0000-0000-0000EF010000}"/>
    <cellStyle name="Normal 2 3 2 4 26" xfId="498" xr:uid="{00000000-0005-0000-0000-0000F0010000}"/>
    <cellStyle name="Normal 2 3 2 4 3" xfId="499" xr:uid="{00000000-0005-0000-0000-0000F1010000}"/>
    <cellStyle name="Normal 2 3 2 4 3 2" xfId="500" xr:uid="{00000000-0005-0000-0000-0000F2010000}"/>
    <cellStyle name="Normal 2 3 2 4 3 3" xfId="501" xr:uid="{00000000-0005-0000-0000-0000F3010000}"/>
    <cellStyle name="Normal 2 3 2 4 4" xfId="502" xr:uid="{00000000-0005-0000-0000-0000F4010000}"/>
    <cellStyle name="Normal 2 3 2 4 5" xfId="503" xr:uid="{00000000-0005-0000-0000-0000F5010000}"/>
    <cellStyle name="Normal 2 3 2 4 6" xfId="504" xr:uid="{00000000-0005-0000-0000-0000F6010000}"/>
    <cellStyle name="Normal 2 3 2 4 7" xfId="505" xr:uid="{00000000-0005-0000-0000-0000F7010000}"/>
    <cellStyle name="Normal 2 3 2 4 8" xfId="506" xr:uid="{00000000-0005-0000-0000-0000F8010000}"/>
    <cellStyle name="Normal 2 3 2 4 9" xfId="507" xr:uid="{00000000-0005-0000-0000-0000F9010000}"/>
    <cellStyle name="Normal 2 3 2 5" xfId="508" xr:uid="{00000000-0005-0000-0000-0000FA010000}"/>
    <cellStyle name="Normal 2 3 2 6" xfId="509" xr:uid="{00000000-0005-0000-0000-0000FB010000}"/>
    <cellStyle name="Normal 2 3 2 7" xfId="510" xr:uid="{00000000-0005-0000-0000-0000FC010000}"/>
    <cellStyle name="Normal 2 3 2 8" xfId="511" xr:uid="{00000000-0005-0000-0000-0000FD010000}"/>
    <cellStyle name="Normal 2 3 2 9" xfId="512" xr:uid="{00000000-0005-0000-0000-0000FE010000}"/>
    <cellStyle name="Normal 2 3 20" xfId="513" xr:uid="{00000000-0005-0000-0000-0000FF010000}"/>
    <cellStyle name="Normal 2 3 21" xfId="514" xr:uid="{00000000-0005-0000-0000-000000020000}"/>
    <cellStyle name="Normal 2 3 22" xfId="515" xr:uid="{00000000-0005-0000-0000-000001020000}"/>
    <cellStyle name="Normal 2 3 23" xfId="516" xr:uid="{00000000-0005-0000-0000-000002020000}"/>
    <cellStyle name="Normal 2 3 24" xfId="517" xr:uid="{00000000-0005-0000-0000-000003020000}"/>
    <cellStyle name="Normal 2 3 25" xfId="518" xr:uid="{00000000-0005-0000-0000-000004020000}"/>
    <cellStyle name="Normal 2 3 26" xfId="519" xr:uid="{00000000-0005-0000-0000-000005020000}"/>
    <cellStyle name="Normal 2 3 27" xfId="520" xr:uid="{00000000-0005-0000-0000-000006020000}"/>
    <cellStyle name="Normal 2 3 28" xfId="521" xr:uid="{00000000-0005-0000-0000-000007020000}"/>
    <cellStyle name="Normal 2 3 29" xfId="522" xr:uid="{00000000-0005-0000-0000-000008020000}"/>
    <cellStyle name="Normal 2 3 3" xfId="523" xr:uid="{00000000-0005-0000-0000-000009020000}"/>
    <cellStyle name="Normal 2 3 3 10" xfId="524" xr:uid="{00000000-0005-0000-0000-00000A020000}"/>
    <cellStyle name="Normal 2 3 3 11" xfId="525" xr:uid="{00000000-0005-0000-0000-00000B020000}"/>
    <cellStyle name="Normal 2 3 3 12" xfId="526" xr:uid="{00000000-0005-0000-0000-00000C020000}"/>
    <cellStyle name="Normal 2 3 3 13" xfId="527" xr:uid="{00000000-0005-0000-0000-00000D020000}"/>
    <cellStyle name="Normal 2 3 3 14" xfId="528" xr:uid="{00000000-0005-0000-0000-00000E020000}"/>
    <cellStyle name="Normal 2 3 3 14 2" xfId="529" xr:uid="{00000000-0005-0000-0000-00000F020000}"/>
    <cellStyle name="Normal 2 3 3 14 3" xfId="530" xr:uid="{00000000-0005-0000-0000-000010020000}"/>
    <cellStyle name="Normal 2 3 3 15" xfId="531" xr:uid="{00000000-0005-0000-0000-000011020000}"/>
    <cellStyle name="Normal 2 3 3 16" xfId="532" xr:uid="{00000000-0005-0000-0000-000012020000}"/>
    <cellStyle name="Normal 2 3 3 17" xfId="533" xr:uid="{00000000-0005-0000-0000-000013020000}"/>
    <cellStyle name="Normal 2 3 3 18" xfId="534" xr:uid="{00000000-0005-0000-0000-000014020000}"/>
    <cellStyle name="Normal 2 3 3 19" xfId="535" xr:uid="{00000000-0005-0000-0000-000015020000}"/>
    <cellStyle name="Normal 2 3 3 2" xfId="536" xr:uid="{00000000-0005-0000-0000-000016020000}"/>
    <cellStyle name="Normal 2 3 3 2 10" xfId="537" xr:uid="{00000000-0005-0000-0000-000017020000}"/>
    <cellStyle name="Normal 2 3 3 2 11" xfId="538" xr:uid="{00000000-0005-0000-0000-000018020000}"/>
    <cellStyle name="Normal 2 3 3 2 12" xfId="539" xr:uid="{00000000-0005-0000-0000-000019020000}"/>
    <cellStyle name="Normal 2 3 3 2 13" xfId="540" xr:uid="{00000000-0005-0000-0000-00001A020000}"/>
    <cellStyle name="Normal 2 3 3 2 14" xfId="541" xr:uid="{00000000-0005-0000-0000-00001B020000}"/>
    <cellStyle name="Normal 2 3 3 2 15" xfId="542" xr:uid="{00000000-0005-0000-0000-00001C020000}"/>
    <cellStyle name="Normal 2 3 3 2 16" xfId="543" xr:uid="{00000000-0005-0000-0000-00001D020000}"/>
    <cellStyle name="Normal 2 3 3 2 17" xfId="544" xr:uid="{00000000-0005-0000-0000-00001E020000}"/>
    <cellStyle name="Normal 2 3 3 2 18" xfId="545" xr:uid="{00000000-0005-0000-0000-00001F020000}"/>
    <cellStyle name="Normal 2 3 3 2 19" xfId="546" xr:uid="{00000000-0005-0000-0000-000020020000}"/>
    <cellStyle name="Normal 2 3 3 2 2" xfId="547" xr:uid="{00000000-0005-0000-0000-000021020000}"/>
    <cellStyle name="Normal 2 3 3 2 2 10" xfId="548" xr:uid="{00000000-0005-0000-0000-000022020000}"/>
    <cellStyle name="Normal 2 3 3 2 2 11" xfId="549" xr:uid="{00000000-0005-0000-0000-000023020000}"/>
    <cellStyle name="Normal 2 3 3 2 2 12" xfId="550" xr:uid="{00000000-0005-0000-0000-000024020000}"/>
    <cellStyle name="Normal 2 3 3 2 2 13" xfId="551" xr:uid="{00000000-0005-0000-0000-000025020000}"/>
    <cellStyle name="Normal 2 3 3 2 2 14" xfId="552" xr:uid="{00000000-0005-0000-0000-000026020000}"/>
    <cellStyle name="Normal 2 3 3 2 2 15" xfId="553" xr:uid="{00000000-0005-0000-0000-000027020000}"/>
    <cellStyle name="Normal 2 3 3 2 2 16" xfId="554" xr:uid="{00000000-0005-0000-0000-000028020000}"/>
    <cellStyle name="Normal 2 3 3 2 2 17" xfId="555" xr:uid="{00000000-0005-0000-0000-000029020000}"/>
    <cellStyle name="Normal 2 3 3 2 2 18" xfId="556" xr:uid="{00000000-0005-0000-0000-00002A020000}"/>
    <cellStyle name="Normal 2 3 3 2 2 19" xfId="557" xr:uid="{00000000-0005-0000-0000-00002B020000}"/>
    <cellStyle name="Normal 2 3 3 2 2 2" xfId="558" xr:uid="{00000000-0005-0000-0000-00002C020000}"/>
    <cellStyle name="Normal 2 3 3 2 2 2 2" xfId="559" xr:uid="{00000000-0005-0000-0000-00002D020000}"/>
    <cellStyle name="Normal 2 3 3 2 2 2 3" xfId="560" xr:uid="{00000000-0005-0000-0000-00002E020000}"/>
    <cellStyle name="Normal 2 3 3 2 2 20" xfId="561" xr:uid="{00000000-0005-0000-0000-00002F020000}"/>
    <cellStyle name="Normal 2 3 3 2 2 21" xfId="562" xr:uid="{00000000-0005-0000-0000-000030020000}"/>
    <cellStyle name="Normal 2 3 3 2 2 22" xfId="563" xr:uid="{00000000-0005-0000-0000-000031020000}"/>
    <cellStyle name="Normal 2 3 3 2 2 23" xfId="564" xr:uid="{00000000-0005-0000-0000-000032020000}"/>
    <cellStyle name="Normal 2 3 3 2 2 24" xfId="565" xr:uid="{00000000-0005-0000-0000-000033020000}"/>
    <cellStyle name="Normal 2 3 3 2 2 25" xfId="566" xr:uid="{00000000-0005-0000-0000-000034020000}"/>
    <cellStyle name="Normal 2 3 3 2 2 26" xfId="567" xr:uid="{00000000-0005-0000-0000-000035020000}"/>
    <cellStyle name="Normal 2 3 3 2 2 3" xfId="568" xr:uid="{00000000-0005-0000-0000-000036020000}"/>
    <cellStyle name="Normal 2 3 3 2 2 4" xfId="569" xr:uid="{00000000-0005-0000-0000-000037020000}"/>
    <cellStyle name="Normal 2 3 3 2 2 5" xfId="570" xr:uid="{00000000-0005-0000-0000-000038020000}"/>
    <cellStyle name="Normal 2 3 3 2 2 6" xfId="571" xr:uid="{00000000-0005-0000-0000-000039020000}"/>
    <cellStyle name="Normal 2 3 3 2 2 7" xfId="572" xr:uid="{00000000-0005-0000-0000-00003A020000}"/>
    <cellStyle name="Normal 2 3 3 2 2 8" xfId="573" xr:uid="{00000000-0005-0000-0000-00003B020000}"/>
    <cellStyle name="Normal 2 3 3 2 2 9" xfId="574" xr:uid="{00000000-0005-0000-0000-00003C020000}"/>
    <cellStyle name="Normal 2 3 3 2 20" xfId="575" xr:uid="{00000000-0005-0000-0000-00003D020000}"/>
    <cellStyle name="Normal 2 3 3 2 21" xfId="576" xr:uid="{00000000-0005-0000-0000-00003E020000}"/>
    <cellStyle name="Normal 2 3 3 2 22" xfId="577" xr:uid="{00000000-0005-0000-0000-00003F020000}"/>
    <cellStyle name="Normal 2 3 3 2 23" xfId="578" xr:uid="{00000000-0005-0000-0000-000040020000}"/>
    <cellStyle name="Normal 2 3 3 2 24" xfId="579" xr:uid="{00000000-0005-0000-0000-000041020000}"/>
    <cellStyle name="Normal 2 3 3 2 25" xfId="580" xr:uid="{00000000-0005-0000-0000-000042020000}"/>
    <cellStyle name="Normal 2 3 3 2 26" xfId="581" xr:uid="{00000000-0005-0000-0000-000043020000}"/>
    <cellStyle name="Normal 2 3 3 2 3" xfId="582" xr:uid="{00000000-0005-0000-0000-000044020000}"/>
    <cellStyle name="Normal 2 3 3 2 3 2" xfId="583" xr:uid="{00000000-0005-0000-0000-000045020000}"/>
    <cellStyle name="Normal 2 3 3 2 3 3" xfId="584" xr:uid="{00000000-0005-0000-0000-000046020000}"/>
    <cellStyle name="Normal 2 3 3 2 4" xfId="585" xr:uid="{00000000-0005-0000-0000-000047020000}"/>
    <cellStyle name="Normal 2 3 3 2 5" xfId="586" xr:uid="{00000000-0005-0000-0000-000048020000}"/>
    <cellStyle name="Normal 2 3 3 2 6" xfId="587" xr:uid="{00000000-0005-0000-0000-000049020000}"/>
    <cellStyle name="Normal 2 3 3 2 7" xfId="588" xr:uid="{00000000-0005-0000-0000-00004A020000}"/>
    <cellStyle name="Normal 2 3 3 2 8" xfId="589" xr:uid="{00000000-0005-0000-0000-00004B020000}"/>
    <cellStyle name="Normal 2 3 3 2 9" xfId="590" xr:uid="{00000000-0005-0000-0000-00004C020000}"/>
    <cellStyle name="Normal 2 3 3 20" xfId="591" xr:uid="{00000000-0005-0000-0000-00004D020000}"/>
    <cellStyle name="Normal 2 3 3 21" xfId="592" xr:uid="{00000000-0005-0000-0000-00004E020000}"/>
    <cellStyle name="Normal 2 3 3 22" xfId="593" xr:uid="{00000000-0005-0000-0000-00004F020000}"/>
    <cellStyle name="Normal 2 3 3 23" xfId="594" xr:uid="{00000000-0005-0000-0000-000050020000}"/>
    <cellStyle name="Normal 2 3 3 24" xfId="595" xr:uid="{00000000-0005-0000-0000-000051020000}"/>
    <cellStyle name="Normal 2 3 3 25" xfId="596" xr:uid="{00000000-0005-0000-0000-000052020000}"/>
    <cellStyle name="Normal 2 3 3 26" xfId="597" xr:uid="{00000000-0005-0000-0000-000053020000}"/>
    <cellStyle name="Normal 2 3 3 27" xfId="598" xr:uid="{00000000-0005-0000-0000-000054020000}"/>
    <cellStyle name="Normal 2 3 3 28" xfId="599" xr:uid="{00000000-0005-0000-0000-000055020000}"/>
    <cellStyle name="Normal 2 3 3 29" xfId="600" xr:uid="{00000000-0005-0000-0000-000056020000}"/>
    <cellStyle name="Normal 2 3 3 3" xfId="601" xr:uid="{00000000-0005-0000-0000-000057020000}"/>
    <cellStyle name="Normal 2 3 3 30" xfId="602" xr:uid="{00000000-0005-0000-0000-000058020000}"/>
    <cellStyle name="Normal 2 3 3 31" xfId="603" xr:uid="{00000000-0005-0000-0000-000059020000}"/>
    <cellStyle name="Normal 2 3 3 32" xfId="604" xr:uid="{00000000-0005-0000-0000-00005A020000}"/>
    <cellStyle name="Normal 2 3 3 33" xfId="605" xr:uid="{00000000-0005-0000-0000-00005B020000}"/>
    <cellStyle name="Normal 2 3 3 34" xfId="606" xr:uid="{00000000-0005-0000-0000-00005C020000}"/>
    <cellStyle name="Normal 2 3 3 35" xfId="607" xr:uid="{00000000-0005-0000-0000-00005D020000}"/>
    <cellStyle name="Normal 2 3 3 36" xfId="608" xr:uid="{00000000-0005-0000-0000-00005E020000}"/>
    <cellStyle name="Normal 2 3 3 37" xfId="609" xr:uid="{00000000-0005-0000-0000-00005F020000}"/>
    <cellStyle name="Normal 2 3 3 38" xfId="610" xr:uid="{00000000-0005-0000-0000-000060020000}"/>
    <cellStyle name="Normal 2 3 3 4" xfId="611" xr:uid="{00000000-0005-0000-0000-000061020000}"/>
    <cellStyle name="Normal 2 3 3 5" xfId="612" xr:uid="{00000000-0005-0000-0000-000062020000}"/>
    <cellStyle name="Normal 2 3 3 6" xfId="613" xr:uid="{00000000-0005-0000-0000-000063020000}"/>
    <cellStyle name="Normal 2 3 3 7" xfId="614" xr:uid="{00000000-0005-0000-0000-000064020000}"/>
    <cellStyle name="Normal 2 3 3 8" xfId="615" xr:uid="{00000000-0005-0000-0000-000065020000}"/>
    <cellStyle name="Normal 2 3 3 9" xfId="616" xr:uid="{00000000-0005-0000-0000-000066020000}"/>
    <cellStyle name="Normal 2 3 30" xfId="617" xr:uid="{00000000-0005-0000-0000-000067020000}"/>
    <cellStyle name="Normal 2 3 31" xfId="618" xr:uid="{00000000-0005-0000-0000-000068020000}"/>
    <cellStyle name="Normal 2 3 32" xfId="619" xr:uid="{00000000-0005-0000-0000-000069020000}"/>
    <cellStyle name="Normal 2 3 33" xfId="620" xr:uid="{00000000-0005-0000-0000-00006A020000}"/>
    <cellStyle name="Normal 2 3 34" xfId="621" xr:uid="{00000000-0005-0000-0000-00006B020000}"/>
    <cellStyle name="Normal 2 3 35" xfId="622" xr:uid="{00000000-0005-0000-0000-00006C020000}"/>
    <cellStyle name="Normal 2 3 36" xfId="623" xr:uid="{00000000-0005-0000-0000-00006D020000}"/>
    <cellStyle name="Normal 2 3 37" xfId="624" xr:uid="{00000000-0005-0000-0000-00006E020000}"/>
    <cellStyle name="Normal 2 3 38" xfId="625" xr:uid="{00000000-0005-0000-0000-00006F020000}"/>
    <cellStyle name="Normal 2 3 39" xfId="626" xr:uid="{00000000-0005-0000-0000-000070020000}"/>
    <cellStyle name="Normal 2 3 4" xfId="627" xr:uid="{00000000-0005-0000-0000-000071020000}"/>
    <cellStyle name="Normal 2 3 40" xfId="628" xr:uid="{00000000-0005-0000-0000-000072020000}"/>
    <cellStyle name="Normal 2 3 5" xfId="629" xr:uid="{00000000-0005-0000-0000-000073020000}"/>
    <cellStyle name="Normal 2 3 5 10" xfId="630" xr:uid="{00000000-0005-0000-0000-000074020000}"/>
    <cellStyle name="Normal 2 3 5 11" xfId="631" xr:uid="{00000000-0005-0000-0000-000075020000}"/>
    <cellStyle name="Normal 2 3 5 12" xfId="632" xr:uid="{00000000-0005-0000-0000-000076020000}"/>
    <cellStyle name="Normal 2 3 5 13" xfId="633" xr:uid="{00000000-0005-0000-0000-000077020000}"/>
    <cellStyle name="Normal 2 3 5 14" xfId="634" xr:uid="{00000000-0005-0000-0000-000078020000}"/>
    <cellStyle name="Normal 2 3 5 15" xfId="635" xr:uid="{00000000-0005-0000-0000-000079020000}"/>
    <cellStyle name="Normal 2 3 5 16" xfId="636" xr:uid="{00000000-0005-0000-0000-00007A020000}"/>
    <cellStyle name="Normal 2 3 5 17" xfId="637" xr:uid="{00000000-0005-0000-0000-00007B020000}"/>
    <cellStyle name="Normal 2 3 5 18" xfId="638" xr:uid="{00000000-0005-0000-0000-00007C020000}"/>
    <cellStyle name="Normal 2 3 5 19" xfId="639" xr:uid="{00000000-0005-0000-0000-00007D020000}"/>
    <cellStyle name="Normal 2 3 5 2" xfId="640" xr:uid="{00000000-0005-0000-0000-00007E020000}"/>
    <cellStyle name="Normal 2 3 5 2 10" xfId="641" xr:uid="{00000000-0005-0000-0000-00007F020000}"/>
    <cellStyle name="Normal 2 3 5 2 11" xfId="642" xr:uid="{00000000-0005-0000-0000-000080020000}"/>
    <cellStyle name="Normal 2 3 5 2 12" xfId="643" xr:uid="{00000000-0005-0000-0000-000081020000}"/>
    <cellStyle name="Normal 2 3 5 2 13" xfId="644" xr:uid="{00000000-0005-0000-0000-000082020000}"/>
    <cellStyle name="Normal 2 3 5 2 14" xfId="645" xr:uid="{00000000-0005-0000-0000-000083020000}"/>
    <cellStyle name="Normal 2 3 5 2 15" xfId="646" xr:uid="{00000000-0005-0000-0000-000084020000}"/>
    <cellStyle name="Normal 2 3 5 2 16" xfId="647" xr:uid="{00000000-0005-0000-0000-000085020000}"/>
    <cellStyle name="Normal 2 3 5 2 17" xfId="648" xr:uid="{00000000-0005-0000-0000-000086020000}"/>
    <cellStyle name="Normal 2 3 5 2 18" xfId="649" xr:uid="{00000000-0005-0000-0000-000087020000}"/>
    <cellStyle name="Normal 2 3 5 2 19" xfId="650" xr:uid="{00000000-0005-0000-0000-000088020000}"/>
    <cellStyle name="Normal 2 3 5 2 2" xfId="651" xr:uid="{00000000-0005-0000-0000-000089020000}"/>
    <cellStyle name="Normal 2 3 5 2 2 2" xfId="652" xr:uid="{00000000-0005-0000-0000-00008A020000}"/>
    <cellStyle name="Normal 2 3 5 2 2 3" xfId="653" xr:uid="{00000000-0005-0000-0000-00008B020000}"/>
    <cellStyle name="Normal 2 3 5 2 20" xfId="654" xr:uid="{00000000-0005-0000-0000-00008C020000}"/>
    <cellStyle name="Normal 2 3 5 2 21" xfId="655" xr:uid="{00000000-0005-0000-0000-00008D020000}"/>
    <cellStyle name="Normal 2 3 5 2 22" xfId="656" xr:uid="{00000000-0005-0000-0000-00008E020000}"/>
    <cellStyle name="Normal 2 3 5 2 23" xfId="657" xr:uid="{00000000-0005-0000-0000-00008F020000}"/>
    <cellStyle name="Normal 2 3 5 2 24" xfId="658" xr:uid="{00000000-0005-0000-0000-000090020000}"/>
    <cellStyle name="Normal 2 3 5 2 25" xfId="659" xr:uid="{00000000-0005-0000-0000-000091020000}"/>
    <cellStyle name="Normal 2 3 5 2 26" xfId="660" xr:uid="{00000000-0005-0000-0000-000092020000}"/>
    <cellStyle name="Normal 2 3 5 2 3" xfId="661" xr:uid="{00000000-0005-0000-0000-000093020000}"/>
    <cellStyle name="Normal 2 3 5 2 4" xfId="662" xr:uid="{00000000-0005-0000-0000-000094020000}"/>
    <cellStyle name="Normal 2 3 5 2 5" xfId="663" xr:uid="{00000000-0005-0000-0000-000095020000}"/>
    <cellStyle name="Normal 2 3 5 2 6" xfId="664" xr:uid="{00000000-0005-0000-0000-000096020000}"/>
    <cellStyle name="Normal 2 3 5 2 7" xfId="665" xr:uid="{00000000-0005-0000-0000-000097020000}"/>
    <cellStyle name="Normal 2 3 5 2 8" xfId="666" xr:uid="{00000000-0005-0000-0000-000098020000}"/>
    <cellStyle name="Normal 2 3 5 2 9" xfId="667" xr:uid="{00000000-0005-0000-0000-000099020000}"/>
    <cellStyle name="Normal 2 3 5 20" xfId="668" xr:uid="{00000000-0005-0000-0000-00009A020000}"/>
    <cellStyle name="Normal 2 3 5 21" xfId="669" xr:uid="{00000000-0005-0000-0000-00009B020000}"/>
    <cellStyle name="Normal 2 3 5 22" xfId="670" xr:uid="{00000000-0005-0000-0000-00009C020000}"/>
    <cellStyle name="Normal 2 3 5 23" xfId="671" xr:uid="{00000000-0005-0000-0000-00009D020000}"/>
    <cellStyle name="Normal 2 3 5 24" xfId="672" xr:uid="{00000000-0005-0000-0000-00009E020000}"/>
    <cellStyle name="Normal 2 3 5 25" xfId="673" xr:uid="{00000000-0005-0000-0000-00009F020000}"/>
    <cellStyle name="Normal 2 3 5 26" xfId="674" xr:uid="{00000000-0005-0000-0000-0000A0020000}"/>
    <cellStyle name="Normal 2 3 5 3" xfId="675" xr:uid="{00000000-0005-0000-0000-0000A1020000}"/>
    <cellStyle name="Normal 2 3 5 3 2" xfId="676" xr:uid="{00000000-0005-0000-0000-0000A2020000}"/>
    <cellStyle name="Normal 2 3 5 3 3" xfId="677" xr:uid="{00000000-0005-0000-0000-0000A3020000}"/>
    <cellStyle name="Normal 2 3 5 4" xfId="678" xr:uid="{00000000-0005-0000-0000-0000A4020000}"/>
    <cellStyle name="Normal 2 3 5 5" xfId="679" xr:uid="{00000000-0005-0000-0000-0000A5020000}"/>
    <cellStyle name="Normal 2 3 5 6" xfId="680" xr:uid="{00000000-0005-0000-0000-0000A6020000}"/>
    <cellStyle name="Normal 2 3 5 7" xfId="681" xr:uid="{00000000-0005-0000-0000-0000A7020000}"/>
    <cellStyle name="Normal 2 3 5 8" xfId="682" xr:uid="{00000000-0005-0000-0000-0000A8020000}"/>
    <cellStyle name="Normal 2 3 5 9" xfId="683" xr:uid="{00000000-0005-0000-0000-0000A9020000}"/>
    <cellStyle name="Normal 2 3 6" xfId="684" xr:uid="{00000000-0005-0000-0000-0000AA020000}"/>
    <cellStyle name="Normal 2 3 7" xfId="685" xr:uid="{00000000-0005-0000-0000-0000AB020000}"/>
    <cellStyle name="Normal 2 3 8" xfId="686" xr:uid="{00000000-0005-0000-0000-0000AC020000}"/>
    <cellStyle name="Normal 2 3 9" xfId="687" xr:uid="{00000000-0005-0000-0000-0000AD020000}"/>
    <cellStyle name="Normal 2 30" xfId="688" xr:uid="{00000000-0005-0000-0000-0000AE020000}"/>
    <cellStyle name="Normal 2 31" xfId="689" xr:uid="{00000000-0005-0000-0000-0000AF020000}"/>
    <cellStyle name="Normal 2 32" xfId="690" xr:uid="{00000000-0005-0000-0000-0000B0020000}"/>
    <cellStyle name="Normal 2 33" xfId="691" xr:uid="{00000000-0005-0000-0000-0000B1020000}"/>
    <cellStyle name="Normal 2 34" xfId="692" xr:uid="{00000000-0005-0000-0000-0000B2020000}"/>
    <cellStyle name="Normal 2 35" xfId="693" xr:uid="{00000000-0005-0000-0000-0000B3020000}"/>
    <cellStyle name="Normal 2 36" xfId="694" xr:uid="{00000000-0005-0000-0000-0000B4020000}"/>
    <cellStyle name="Normal 2 37" xfId="695" xr:uid="{00000000-0005-0000-0000-0000B5020000}"/>
    <cellStyle name="Normal 2 38" xfId="696" xr:uid="{00000000-0005-0000-0000-0000B6020000}"/>
    <cellStyle name="Normal 2 39" xfId="697" xr:uid="{00000000-0005-0000-0000-0000B7020000}"/>
    <cellStyle name="Normal 2 4" xfId="698" xr:uid="{00000000-0005-0000-0000-0000B8020000}"/>
    <cellStyle name="Normal 2 40" xfId="699" xr:uid="{00000000-0005-0000-0000-0000B9020000}"/>
    <cellStyle name="Normal 2 41" xfId="700" xr:uid="{00000000-0005-0000-0000-0000BA020000}"/>
    <cellStyle name="Normal 2 42" xfId="701" xr:uid="{00000000-0005-0000-0000-0000BB020000}"/>
    <cellStyle name="Normal 2 43" xfId="702" xr:uid="{00000000-0005-0000-0000-0000BC020000}"/>
    <cellStyle name="Normal 2 44" xfId="703" xr:uid="{00000000-0005-0000-0000-0000BD020000}"/>
    <cellStyle name="Normal 2 45" xfId="704" xr:uid="{00000000-0005-0000-0000-0000BE020000}"/>
    <cellStyle name="Normal 2 46" xfId="705" xr:uid="{00000000-0005-0000-0000-0000BF020000}"/>
    <cellStyle name="Normal 2 47" xfId="706" xr:uid="{00000000-0005-0000-0000-0000C0020000}"/>
    <cellStyle name="Normal 2 48" xfId="707" xr:uid="{00000000-0005-0000-0000-0000C1020000}"/>
    <cellStyle name="Normal 2 49" xfId="708" xr:uid="{00000000-0005-0000-0000-0000C2020000}"/>
    <cellStyle name="Normal 2 5" xfId="709" xr:uid="{00000000-0005-0000-0000-0000C3020000}"/>
    <cellStyle name="Normal 2 50" xfId="710" xr:uid="{00000000-0005-0000-0000-0000C4020000}"/>
    <cellStyle name="Normal 2 51" xfId="711" xr:uid="{00000000-0005-0000-0000-0000C5020000}"/>
    <cellStyle name="Normal 2 52" xfId="712" xr:uid="{00000000-0005-0000-0000-0000C6020000}"/>
    <cellStyle name="Normal 2 53" xfId="713" xr:uid="{00000000-0005-0000-0000-0000C7020000}"/>
    <cellStyle name="Normal 2 54" xfId="714" xr:uid="{00000000-0005-0000-0000-0000C8020000}"/>
    <cellStyle name="Normal 2 55" xfId="715" xr:uid="{00000000-0005-0000-0000-0000C9020000}"/>
    <cellStyle name="Normal 2 56" xfId="716" xr:uid="{00000000-0005-0000-0000-0000CA020000}"/>
    <cellStyle name="Normal 2 57" xfId="717" xr:uid="{00000000-0005-0000-0000-0000CB020000}"/>
    <cellStyle name="Normal 2 6" xfId="718" xr:uid="{00000000-0005-0000-0000-0000CC020000}"/>
    <cellStyle name="Normal 2 7" xfId="719" xr:uid="{00000000-0005-0000-0000-0000CD020000}"/>
    <cellStyle name="Normal 2 8" xfId="720" xr:uid="{00000000-0005-0000-0000-0000CE020000}"/>
    <cellStyle name="Normal 2 9" xfId="721" xr:uid="{00000000-0005-0000-0000-0000CF020000}"/>
    <cellStyle name="Normal 2_Sheet1" xfId="722" xr:uid="{00000000-0005-0000-0000-0000D0020000}"/>
    <cellStyle name="Normal 20" xfId="723" xr:uid="{00000000-0005-0000-0000-0000D1020000}"/>
    <cellStyle name="Normal 3" xfId="3" xr:uid="{00000000-0005-0000-0000-0000D2020000}"/>
    <cellStyle name="Normal 3 2" xfId="724" xr:uid="{00000000-0005-0000-0000-0000D3020000}"/>
    <cellStyle name="Normal 3 3" xfId="725" xr:uid="{00000000-0005-0000-0000-0000D4020000}"/>
    <cellStyle name="Normal 4" xfId="1" xr:uid="{00000000-0005-0000-0000-0000D5020000}"/>
    <cellStyle name="Normal 4 2" xfId="726" xr:uid="{00000000-0005-0000-0000-0000D6020000}"/>
    <cellStyle name="Normal 5" xfId="727" xr:uid="{00000000-0005-0000-0000-0000D7020000}"/>
    <cellStyle name="Normal 5 2" xfId="728" xr:uid="{00000000-0005-0000-0000-0000D8020000}"/>
    <cellStyle name="Normal 6" xfId="729" xr:uid="{00000000-0005-0000-0000-0000D9020000}"/>
    <cellStyle name="Normal 6 2" xfId="730" xr:uid="{00000000-0005-0000-0000-0000DA020000}"/>
    <cellStyle name="Normal 7" xfId="731" xr:uid="{00000000-0005-0000-0000-0000DB020000}"/>
    <cellStyle name="Normal 7 2" xfId="732" xr:uid="{00000000-0005-0000-0000-0000DC020000}"/>
    <cellStyle name="Normal 8" xfId="733" xr:uid="{00000000-0005-0000-0000-0000DD020000}"/>
    <cellStyle name="Normal 9" xfId="734" xr:uid="{00000000-0005-0000-0000-0000DE020000}"/>
    <cellStyle name="Normal_GEMPAL JAYA 500.03" xfId="5" xr:uid="{00000000-0005-0000-0000-0000DF020000}"/>
    <cellStyle name="Note 2" xfId="735" xr:uid="{00000000-0005-0000-0000-0000E0020000}"/>
    <cellStyle name="Output 2" xfId="736" xr:uid="{00000000-0005-0000-0000-0000E1020000}"/>
    <cellStyle name="Percent 2" xfId="737" xr:uid="{00000000-0005-0000-0000-0000E2020000}"/>
    <cellStyle name="Percent 3" xfId="738" xr:uid="{00000000-0005-0000-0000-0000E3020000}"/>
    <cellStyle name="Sheet Title" xfId="739" xr:uid="{00000000-0005-0000-0000-0000E4020000}"/>
    <cellStyle name="Style 1" xfId="740" xr:uid="{00000000-0005-0000-0000-0000E5020000}"/>
    <cellStyle name="Style 1 2" xfId="741" xr:uid="{00000000-0005-0000-0000-0000E6020000}"/>
    <cellStyle name="Title 2" xfId="742" xr:uid="{00000000-0005-0000-0000-0000E7020000}"/>
    <cellStyle name="Total 2" xfId="743" xr:uid="{00000000-0005-0000-0000-0000E8020000}"/>
    <cellStyle name="Warning Text 2" xfId="744" xr:uid="{00000000-0005-0000-0000-0000E9020000}"/>
    <cellStyle name="標準_!BASICUN" xfId="745" xr:uid="{00000000-0005-0000-0000-0000EA02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7.xml"/><Relationship Id="rId18" Type="http://schemas.openxmlformats.org/officeDocument/2006/relationships/externalLink" Target="externalLinks/externalLink12.xml"/><Relationship Id="rId26" Type="http://schemas.openxmlformats.org/officeDocument/2006/relationships/externalLink" Target="externalLinks/externalLink20.xml"/><Relationship Id="rId21" Type="http://schemas.openxmlformats.org/officeDocument/2006/relationships/externalLink" Target="externalLinks/externalLink15.xml"/><Relationship Id="rId34" Type="http://schemas.openxmlformats.org/officeDocument/2006/relationships/theme" Target="theme/theme1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17" Type="http://schemas.openxmlformats.org/officeDocument/2006/relationships/externalLink" Target="externalLinks/externalLink11.xml"/><Relationship Id="rId25" Type="http://schemas.openxmlformats.org/officeDocument/2006/relationships/externalLink" Target="externalLinks/externalLink19.xml"/><Relationship Id="rId33" Type="http://schemas.openxmlformats.org/officeDocument/2006/relationships/externalLink" Target="externalLinks/externalLink2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0.xml"/><Relationship Id="rId20" Type="http://schemas.openxmlformats.org/officeDocument/2006/relationships/externalLink" Target="externalLinks/externalLink14.xml"/><Relationship Id="rId29" Type="http://schemas.openxmlformats.org/officeDocument/2006/relationships/externalLink" Target="externalLinks/externalLink2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24" Type="http://schemas.openxmlformats.org/officeDocument/2006/relationships/externalLink" Target="externalLinks/externalLink18.xml"/><Relationship Id="rId32" Type="http://schemas.openxmlformats.org/officeDocument/2006/relationships/externalLink" Target="externalLinks/externalLink26.xml"/><Relationship Id="rId37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9.xml"/><Relationship Id="rId23" Type="http://schemas.openxmlformats.org/officeDocument/2006/relationships/externalLink" Target="externalLinks/externalLink17.xml"/><Relationship Id="rId28" Type="http://schemas.openxmlformats.org/officeDocument/2006/relationships/externalLink" Target="externalLinks/externalLink22.xml"/><Relationship Id="rId36" Type="http://schemas.openxmlformats.org/officeDocument/2006/relationships/sharedStrings" Target="sharedStrings.xml"/><Relationship Id="rId10" Type="http://schemas.openxmlformats.org/officeDocument/2006/relationships/externalLink" Target="externalLinks/externalLink4.xml"/><Relationship Id="rId19" Type="http://schemas.openxmlformats.org/officeDocument/2006/relationships/externalLink" Target="externalLinks/externalLink13.xml"/><Relationship Id="rId31" Type="http://schemas.openxmlformats.org/officeDocument/2006/relationships/externalLink" Target="externalLinks/externalLink2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externalLink" Target="externalLinks/externalLink8.xml"/><Relationship Id="rId22" Type="http://schemas.openxmlformats.org/officeDocument/2006/relationships/externalLink" Target="externalLinks/externalLink16.xml"/><Relationship Id="rId27" Type="http://schemas.openxmlformats.org/officeDocument/2006/relationships/externalLink" Target="externalLinks/externalLink21.xml"/><Relationship Id="rId30" Type="http://schemas.openxmlformats.org/officeDocument/2006/relationships/externalLink" Target="externalLinks/externalLink24.xml"/><Relationship Id="rId35" Type="http://schemas.openxmlformats.org/officeDocument/2006/relationships/styles" Target="styles.xml"/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8467</xdr:colOff>
      <xdr:row>1</xdr:row>
      <xdr:rowOff>55035</xdr:rowOff>
    </xdr:from>
    <xdr:to>
      <xdr:col>11</xdr:col>
      <xdr:colOff>1035049</xdr:colOff>
      <xdr:row>9</xdr:row>
      <xdr:rowOff>59940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68027ED-3269-415C-8CA2-24F851F0885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4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5556" t="851" r="5864" b="87950"/>
        <a:stretch/>
      </xdr:blipFill>
      <xdr:spPr bwMode="auto">
        <a:xfrm>
          <a:off x="960967" y="236010"/>
          <a:ext cx="8246532" cy="137650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296337</xdr:colOff>
      <xdr:row>1</xdr:row>
      <xdr:rowOff>8466</xdr:rowOff>
    </xdr:from>
    <xdr:to>
      <xdr:col>11</xdr:col>
      <xdr:colOff>1083736</xdr:colOff>
      <xdr:row>9</xdr:row>
      <xdr:rowOff>13371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F030925-F028-C44C-09AC-762C14D2179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4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5556" t="851" r="5864" b="87950"/>
        <a:stretch/>
      </xdr:blipFill>
      <xdr:spPr bwMode="auto">
        <a:xfrm>
          <a:off x="922870" y="186266"/>
          <a:ext cx="8254999" cy="142730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296337</xdr:colOff>
      <xdr:row>1</xdr:row>
      <xdr:rowOff>8466</xdr:rowOff>
    </xdr:from>
    <xdr:to>
      <xdr:col>11</xdr:col>
      <xdr:colOff>1083736</xdr:colOff>
      <xdr:row>9</xdr:row>
      <xdr:rowOff>13371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2C828F9-6584-4FB7-8526-841BDE0B42F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4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5556" t="851" r="5864" b="87950"/>
        <a:stretch/>
      </xdr:blipFill>
      <xdr:spPr bwMode="auto">
        <a:xfrm>
          <a:off x="921177" y="183726"/>
          <a:ext cx="8254999" cy="140698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microsoft.com/office/2019/04/relationships/externalLinkLongPath" Target="/DISPORASU/SEKRETARIAT/PEMELIHARAAN/Taman%20smk%20N%201%20balige/Gambar%20Kerja%20&amp;%20RAB%20SMK%20N%201/my%20referensi/xl/disdik/Document/RYWANDYS%20FILES/Assosiation%20Data/Vinot/08%20DED%20SImalungun/Vinot/03%20Simalungun%20Project/About%20Hitungan/Hitungan%20Reservoar.xls?B96A1721" TargetMode="External"/><Relationship Id="rId1" Type="http://schemas.openxmlformats.org/officeDocument/2006/relationships/externalLinkPath" Target="file:///\\B96A1721\Hitungan%20Reservoar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zefri\pdanp%202009-2011\p&amp;p%202011\p&amp;p%202011\smkn%20galang%203%20rkb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2006\RAB%2306\KAMPUNG%20RAKYAT\112237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2006\KIMPRASDA%202006\RAB%2306\KUALUH%20SELATAN\SUMUR%23BOR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SURVEY%20PERENCANAAN%202007\RAB%202007\Rab%20Kimprasda\Balai%20Pertemuan%20Kt.%20Pinang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DISPORASU/SEKRETARIAT/PEMELIHARAAN/Users/arie_infanto/Documents/3_AEP/5_Project%202015/1_DELI%20SERDANG/1_DIKPORA%20DS/1_PROPOSAL/1_KOLAM%20RENANG/kolam%20Full/Tribun/RAB%20ME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DISPORASU/SEKRETARIAT/PEMELIHARAAN/AT%20JOB/AMPHITEATER/DATA%20REZA%202016/DED%20DEKRANAS/P3DT/Addendum/Bima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2006%2306\RAB%2306\RANTAU%20SELATAN\ASRAMA%23HAJI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2006\RAB%2306\KUALUH%20LEIDONG\RUANG%20KERJA%20PLUS%20CAMAT%20LEIDONG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2006\RAB%2306\RANTAU%20SELATAN\DIAGNOSTIK%20RSUD%20RAPAT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DISPORASU/SEKRETARIAT/PEMELIHARAAN/AT%20JOB/AMPHITEATER/DATA%20REZA%202016/DED%20DEKRANAS/P3DT/P3DT2000/Master%20O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GB-P2%20RYAN%20PERMATA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my_project\diskes\DELI%20SERDANG%20MEMBANGUN\123R5W\WORK\P3DT\P3DT2000\Master%20OE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2006\RAB%2306\BILAH%20HULU\Pustu%20Kampung%20Dalam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2006%2306\RAB%2306\RANTAU%20SELATAN\REVISI%20KANTOR%20MUI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PEREN.%20DISDIK%20THN%202011\Rehap%20Nusa%20I%20&amp;%20II\Document\RYWANDYS%20FILES\DAFTAR%20ANALISA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/DISPORASU/SEKRETARIAT/PEMELIHARAAN/Penawaran%20Nanang%202018/Duta/Penawaran%20Bendung%20Batu%20Bara%202018%20(PT.Duta%20Utama%20Sumatera)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/DISPORASU/SEKRETARIAT/PEMELIHARAAN/RAB%20PENGECATAN%20GSG%202018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Kabupaten%20Batu%20Bara/Laporan%20Batubara%202009/PERINDAG/ANTARA%20(LIMA%20PULUH)/BA%20ANTARA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/&#160;/BANDAR%20SIDOR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FIRMAN\KODYA-BRR%202006\KODYA-2006\MANDIRI-Lami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LAp%20Mingguan%20&amp;%20Schedul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ISPORASU/SEKRETARIAT/PEMELIHARAAN/DIKNAS%20LABURA/Document'S/Aris/PU%202010/DCKTR-LB/RAB/Infrastruktur/Kel-Bakaran%20Batu%20Rt%20Selatan/Gunting%20Saga%20-%20T.%20Binjei/Pemel.%20Periodik/Gajah%20-%20Dogang%20Segmen%20I%20minta%20TOLONG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2006\RAB\AEK%20KUO\115487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2006\Contoh%20RAB%231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FIRMAN\KODYA-BRR%202006\HPJI%20FILE\3-DIV10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DISPORASU/SEKRETARIAT/PEMELIHARAAN/Document/RYWANDYS%20FILES/Assosiation%20Data/Vinot/08%20DED%20SImalungun/Vinot/03%20Simalungun%20Project/About%20Hitungan/Hitungan%20Reservoa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J1Q47"/>
      <sheetName val="TJ1Q43"/>
      <sheetName val="RYQ52"/>
      <sheetName val="RYQ46"/>
    </sheetNames>
    <sheetDataSet>
      <sheetData sheetId="0">
        <row r="7">
          <cell r="B7">
            <v>0</v>
          </cell>
          <cell r="E7">
            <v>1</v>
          </cell>
          <cell r="G7">
            <v>0.60589999999999999</v>
          </cell>
          <cell r="H7">
            <v>28.4773</v>
          </cell>
          <cell r="J7">
            <v>0</v>
          </cell>
          <cell r="L7">
            <v>0</v>
          </cell>
          <cell r="N7">
            <v>0</v>
          </cell>
        </row>
        <row r="8">
          <cell r="B8">
            <v>1</v>
          </cell>
          <cell r="E8">
            <v>1</v>
          </cell>
          <cell r="G8">
            <v>0.60589999999999999</v>
          </cell>
          <cell r="H8">
            <v>28.4773</v>
          </cell>
          <cell r="J8">
            <v>66.681720000000013</v>
          </cell>
          <cell r="L8">
            <v>169.20000000000002</v>
          </cell>
          <cell r="N8">
            <v>102.51828</v>
          </cell>
        </row>
        <row r="9">
          <cell r="B9">
            <v>2</v>
          </cell>
          <cell r="E9">
            <v>1</v>
          </cell>
          <cell r="G9">
            <v>0.60589999999999999</v>
          </cell>
          <cell r="H9">
            <v>28.4773</v>
          </cell>
          <cell r="J9">
            <v>133.36344000000003</v>
          </cell>
          <cell r="L9">
            <v>338.40000000000003</v>
          </cell>
          <cell r="N9">
            <v>205.03656000000001</v>
          </cell>
        </row>
        <row r="10">
          <cell r="B10">
            <v>3</v>
          </cell>
          <cell r="E10">
            <v>1</v>
          </cell>
          <cell r="G10">
            <v>0.60589999999999999</v>
          </cell>
          <cell r="H10">
            <v>28.4773</v>
          </cell>
          <cell r="J10">
            <v>200.04516000000001</v>
          </cell>
          <cell r="L10">
            <v>507.6</v>
          </cell>
          <cell r="N10">
            <v>307.55484000000001</v>
          </cell>
        </row>
        <row r="11">
          <cell r="B11">
            <v>4</v>
          </cell>
          <cell r="E11">
            <v>1</v>
          </cell>
          <cell r="G11">
            <v>0.66459999999999997</v>
          </cell>
          <cell r="H11">
            <v>31.2362</v>
          </cell>
          <cell r="J11">
            <v>266.72688000000005</v>
          </cell>
          <cell r="L11">
            <v>676.80000000000007</v>
          </cell>
          <cell r="N11">
            <v>410.07312000000002</v>
          </cell>
        </row>
        <row r="12">
          <cell r="B12">
            <v>5</v>
          </cell>
          <cell r="E12">
            <v>1</v>
          </cell>
          <cell r="G12">
            <v>0.78369999999999995</v>
          </cell>
          <cell r="H12">
            <v>36.833900000000007</v>
          </cell>
          <cell r="J12">
            <v>323.47656000000006</v>
          </cell>
          <cell r="L12">
            <v>846.00000000000011</v>
          </cell>
          <cell r="N12">
            <v>522.52344000000005</v>
          </cell>
        </row>
        <row r="13">
          <cell r="B13">
            <v>6</v>
          </cell>
          <cell r="E13">
            <v>1</v>
          </cell>
          <cell r="G13">
            <v>1.5189999999999999</v>
          </cell>
          <cell r="H13">
            <v>71.393000000000015</v>
          </cell>
          <cell r="J13">
            <v>360.07452000000012</v>
          </cell>
          <cell r="L13">
            <v>1015.2000000000002</v>
          </cell>
          <cell r="N13">
            <v>655.12548000000004</v>
          </cell>
        </row>
        <row r="14">
          <cell r="B14">
            <v>7</v>
          </cell>
          <cell r="E14">
            <v>1</v>
          </cell>
          <cell r="G14">
            <v>1.6028</v>
          </cell>
          <cell r="H14">
            <v>75.331599999999995</v>
          </cell>
          <cell r="J14">
            <v>272.25972000000002</v>
          </cell>
          <cell r="L14">
            <v>1184.4000000000001</v>
          </cell>
          <cell r="N14">
            <v>912.14028000000008</v>
          </cell>
        </row>
        <row r="15">
          <cell r="B15">
            <v>8</v>
          </cell>
          <cell r="E15">
            <v>1</v>
          </cell>
          <cell r="G15">
            <v>1.5246</v>
          </cell>
          <cell r="H15">
            <v>71.656199999999998</v>
          </cell>
          <cell r="J15">
            <v>170.26595999999995</v>
          </cell>
          <cell r="L15">
            <v>1353.6000000000001</v>
          </cell>
          <cell r="N15">
            <v>1183.3340400000002</v>
          </cell>
        </row>
        <row r="16">
          <cell r="B16">
            <v>9</v>
          </cell>
          <cell r="E16">
            <v>1</v>
          </cell>
          <cell r="G16">
            <v>1.3683000000000001</v>
          </cell>
          <cell r="H16">
            <v>64.310100000000006</v>
          </cell>
          <cell r="J16">
            <v>81.503639999999905</v>
          </cell>
          <cell r="L16">
            <v>1522.8000000000002</v>
          </cell>
          <cell r="N16">
            <v>1441.2963600000003</v>
          </cell>
        </row>
        <row r="17">
          <cell r="B17">
            <v>10</v>
          </cell>
          <cell r="E17">
            <v>1</v>
          </cell>
          <cell r="G17">
            <v>1.2119</v>
          </cell>
          <cell r="H17">
            <v>56.959299999999999</v>
          </cell>
          <cell r="J17">
            <v>19.187279999999873</v>
          </cell>
          <cell r="L17">
            <v>1692.0000000000002</v>
          </cell>
          <cell r="N17">
            <v>1672.8127200000004</v>
          </cell>
        </row>
        <row r="18">
          <cell r="B18">
            <v>11</v>
          </cell>
          <cell r="E18">
            <v>1</v>
          </cell>
          <cell r="G18">
            <v>1.0946</v>
          </cell>
          <cell r="H18">
            <v>51.446199999999997</v>
          </cell>
          <cell r="J18">
            <v>-16.666200000000117</v>
          </cell>
          <cell r="L18">
            <v>1861.2000000000003</v>
          </cell>
          <cell r="N18">
            <v>1877.8662000000004</v>
          </cell>
        </row>
        <row r="19">
          <cell r="B19">
            <v>12</v>
          </cell>
          <cell r="E19">
            <v>1</v>
          </cell>
          <cell r="G19">
            <v>1.0946</v>
          </cell>
          <cell r="H19">
            <v>51.446199999999997</v>
          </cell>
          <cell r="J19">
            <v>-32.672520000000304</v>
          </cell>
          <cell r="L19">
            <v>2030.4000000000003</v>
          </cell>
          <cell r="N19">
            <v>2063.0725200000006</v>
          </cell>
        </row>
        <row r="20">
          <cell r="B20">
            <v>13</v>
          </cell>
          <cell r="E20">
            <v>1</v>
          </cell>
          <cell r="G20">
            <v>1.0555000000000001</v>
          </cell>
          <cell r="H20">
            <v>49.608500000000006</v>
          </cell>
          <cell r="J20">
            <v>-48.678840000000491</v>
          </cell>
          <cell r="L20">
            <v>2199.6000000000004</v>
          </cell>
          <cell r="N20">
            <v>2248.2788400000009</v>
          </cell>
        </row>
        <row r="21">
          <cell r="B21">
            <v>14</v>
          </cell>
          <cell r="E21">
            <v>1</v>
          </cell>
          <cell r="G21">
            <v>1.036</v>
          </cell>
          <cell r="H21">
            <v>48.692</v>
          </cell>
          <cell r="J21">
            <v>-58.069440000000668</v>
          </cell>
          <cell r="L21">
            <v>2368.8000000000002</v>
          </cell>
          <cell r="N21">
            <v>2426.8694400000008</v>
          </cell>
        </row>
        <row r="22">
          <cell r="B22">
            <v>15</v>
          </cell>
          <cell r="E22">
            <v>1</v>
          </cell>
          <cell r="G22">
            <v>1.1728000000000001</v>
          </cell>
          <cell r="H22">
            <v>55.121600000000001</v>
          </cell>
          <cell r="J22">
            <v>-64.160640000000967</v>
          </cell>
          <cell r="L22">
            <v>2538</v>
          </cell>
          <cell r="N22">
            <v>2602.160640000001</v>
          </cell>
        </row>
        <row r="23">
          <cell r="B23">
            <v>16</v>
          </cell>
          <cell r="E23">
            <v>1</v>
          </cell>
          <cell r="G23">
            <v>1.2901</v>
          </cell>
          <cell r="H23">
            <v>60.634699999999995</v>
          </cell>
          <cell r="J23">
            <v>-93.398400000000947</v>
          </cell>
          <cell r="L23">
            <v>2707.2</v>
          </cell>
          <cell r="N23">
            <v>2800.5984000000008</v>
          </cell>
        </row>
        <row r="24">
          <cell r="B24">
            <v>17</v>
          </cell>
          <cell r="E24">
            <v>1</v>
          </cell>
          <cell r="G24">
            <v>1.2901</v>
          </cell>
          <cell r="H24">
            <v>60.634699999999995</v>
          </cell>
          <cell r="J24">
            <v>-142.48332000000119</v>
          </cell>
          <cell r="L24">
            <v>2876.3999999999996</v>
          </cell>
          <cell r="N24">
            <v>3018.8833200000008</v>
          </cell>
        </row>
        <row r="25">
          <cell r="B25">
            <v>18</v>
          </cell>
          <cell r="E25">
            <v>1</v>
          </cell>
          <cell r="G25">
            <v>1.0946</v>
          </cell>
          <cell r="H25">
            <v>51.446199999999997</v>
          </cell>
          <cell r="J25">
            <v>-191.56824000000142</v>
          </cell>
          <cell r="L25">
            <v>3045.5999999999995</v>
          </cell>
          <cell r="N25">
            <v>3237.1682400000009</v>
          </cell>
        </row>
        <row r="26">
          <cell r="B26">
            <v>19</v>
          </cell>
          <cell r="E26">
            <v>1</v>
          </cell>
          <cell r="G26">
            <v>0.93820000000000003</v>
          </cell>
          <cell r="H26">
            <v>44.095400000000005</v>
          </cell>
          <cell r="J26">
            <v>-207.57456000000184</v>
          </cell>
          <cell r="L26">
            <v>3214.7999999999993</v>
          </cell>
          <cell r="N26">
            <v>3422.3745600000011</v>
          </cell>
        </row>
        <row r="27">
          <cell r="B27">
            <v>20</v>
          </cell>
          <cell r="E27">
            <v>1</v>
          </cell>
          <cell r="G27">
            <v>0.78190000000000004</v>
          </cell>
          <cell r="H27">
            <v>36.749300000000012</v>
          </cell>
          <cell r="J27">
            <v>-197.11800000000221</v>
          </cell>
          <cell r="L27">
            <v>3383.9999999999991</v>
          </cell>
          <cell r="N27">
            <v>3581.1180000000013</v>
          </cell>
        </row>
        <row r="28">
          <cell r="B28">
            <v>21</v>
          </cell>
          <cell r="E28">
            <v>1</v>
          </cell>
          <cell r="G28">
            <v>0.74280000000000002</v>
          </cell>
          <cell r="H28">
            <v>34.9116</v>
          </cell>
          <cell r="J28">
            <v>-160.21548000000257</v>
          </cell>
          <cell r="L28">
            <v>3553.1999999999989</v>
          </cell>
          <cell r="N28">
            <v>3713.4154800000015</v>
          </cell>
        </row>
        <row r="29">
          <cell r="B29">
            <v>22</v>
          </cell>
          <cell r="E29">
            <v>1</v>
          </cell>
          <cell r="G29">
            <v>0.66459999999999997</v>
          </cell>
          <cell r="H29">
            <v>31.2362</v>
          </cell>
          <cell r="J29">
            <v>-116.69724000000269</v>
          </cell>
          <cell r="L29">
            <v>3722.3999999999987</v>
          </cell>
          <cell r="N29">
            <v>3839.0972400000014</v>
          </cell>
        </row>
        <row r="30">
          <cell r="B30">
            <v>23</v>
          </cell>
          <cell r="E30">
            <v>1</v>
          </cell>
          <cell r="G30">
            <v>0.64500000000000002</v>
          </cell>
          <cell r="H30">
            <v>30.314999999999998</v>
          </cell>
          <cell r="J30">
            <v>-59.947560000002795</v>
          </cell>
          <cell r="L30">
            <v>3891.5999999999985</v>
          </cell>
          <cell r="N30">
            <v>3951.5475600000013</v>
          </cell>
        </row>
        <row r="31">
          <cell r="B31">
            <v>24</v>
          </cell>
          <cell r="E31">
            <v>1</v>
          </cell>
          <cell r="G31">
            <v>0.60589999999999999</v>
          </cell>
          <cell r="H31">
            <v>28.4773</v>
          </cell>
          <cell r="J31">
            <v>0</v>
          </cell>
          <cell r="L31">
            <v>4060.7999999999984</v>
          </cell>
          <cell r="N31">
            <v>4060.6815600000014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ol R.Adm Perubahan"/>
      <sheetName val="Volume 3 rkb Perubahan"/>
      <sheetName val="bahann"/>
      <sheetName val="RAB REVISI2"/>
      <sheetName val="rekap sni 2011"/>
      <sheetName val="RAB PERUBAHAN"/>
      <sheetName val="REKAP PERUBAHAN"/>
      <sheetName val="Vol R.Adm"/>
      <sheetName val="Volume 3 rkb"/>
      <sheetName val="REKAP"/>
      <sheetName val="BAHAN"/>
      <sheetName val="UPAH"/>
      <sheetName val="RAB"/>
      <sheetName val="ANALISA"/>
      <sheetName val="QUARY"/>
      <sheetName val="INPUT"/>
      <sheetName val="Peralatan"/>
      <sheetName val="Peralatan (2)"/>
      <sheetName val="RAB KapukII"/>
      <sheetName val="Harsat"/>
      <sheetName val="BAU"/>
      <sheetName val="Vol_R_Adm_Perubahan"/>
      <sheetName val="Volume_3_rkb_Perubahan"/>
      <sheetName val="RAB_REVISI2"/>
      <sheetName val="rekap_sni_2011"/>
      <sheetName val="RAB_PERUBAHAN"/>
      <sheetName val="REKAP_PERUBAHAN"/>
      <sheetName val="Vol_R_Adm"/>
      <sheetName val="Volume_3_rkb"/>
      <sheetName val="RAB_KapukI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4">
          <cell r="L14">
            <v>190767</v>
          </cell>
        </row>
        <row r="16">
          <cell r="L16">
            <v>251267</v>
          </cell>
        </row>
        <row r="23">
          <cell r="L23">
            <v>72997</v>
          </cell>
        </row>
        <row r="25">
          <cell r="L25">
            <v>484</v>
          </cell>
        </row>
        <row r="27">
          <cell r="L27">
            <v>16516</v>
          </cell>
        </row>
        <row r="28">
          <cell r="L28">
            <v>20916</v>
          </cell>
        </row>
        <row r="29">
          <cell r="L29">
            <v>18716</v>
          </cell>
        </row>
        <row r="31">
          <cell r="L31">
            <v>13694043</v>
          </cell>
        </row>
        <row r="32">
          <cell r="L32">
            <v>9016293</v>
          </cell>
        </row>
        <row r="33">
          <cell r="L33">
            <v>6714543</v>
          </cell>
        </row>
        <row r="40">
          <cell r="L40">
            <v>46000</v>
          </cell>
        </row>
        <row r="41">
          <cell r="L41">
            <v>24200</v>
          </cell>
        </row>
        <row r="42">
          <cell r="L42">
            <v>71500</v>
          </cell>
        </row>
        <row r="43">
          <cell r="L43">
            <v>38500</v>
          </cell>
        </row>
        <row r="44">
          <cell r="L44">
            <v>330</v>
          </cell>
        </row>
        <row r="50">
          <cell r="L50">
            <v>60500</v>
          </cell>
        </row>
        <row r="55">
          <cell r="L55">
            <v>143000</v>
          </cell>
        </row>
        <row r="82">
          <cell r="L82">
            <v>88000</v>
          </cell>
        </row>
      </sheetData>
      <sheetData sheetId="11">
        <row r="15">
          <cell r="K15">
            <v>77000</v>
          </cell>
        </row>
        <row r="17">
          <cell r="K17">
            <v>93500</v>
          </cell>
        </row>
        <row r="19">
          <cell r="K19">
            <v>77000</v>
          </cell>
        </row>
        <row r="21">
          <cell r="K21">
            <v>66000</v>
          </cell>
        </row>
        <row r="23">
          <cell r="K23">
            <v>55000</v>
          </cell>
        </row>
        <row r="25">
          <cell r="K25">
            <v>55000</v>
          </cell>
        </row>
      </sheetData>
      <sheetData sheetId="12"/>
      <sheetData sheetId="13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KAP"/>
      <sheetName val="UPAH"/>
      <sheetName val="BAHAN"/>
      <sheetName val="RAB"/>
      <sheetName val="ANALISA"/>
      <sheetName val="Daftar Harga"/>
      <sheetName val="Daftar_Harga"/>
    </sheetNames>
    <sheetDataSet>
      <sheetData sheetId="0" refreshError="1"/>
      <sheetData sheetId="1" refreshError="1"/>
      <sheetData sheetId="2" refreshError="1">
        <row r="20">
          <cell r="L20">
            <v>38100</v>
          </cell>
        </row>
        <row r="22">
          <cell r="L22">
            <v>6000</v>
          </cell>
        </row>
        <row r="23">
          <cell r="L23">
            <v>7500</v>
          </cell>
        </row>
        <row r="24">
          <cell r="L24">
            <v>17500</v>
          </cell>
        </row>
        <row r="25">
          <cell r="L25">
            <v>11000</v>
          </cell>
        </row>
        <row r="29">
          <cell r="L29">
            <v>30000</v>
          </cell>
        </row>
      </sheetData>
      <sheetData sheetId="3" refreshError="1"/>
      <sheetData sheetId="4" refreshError="1">
        <row r="11">
          <cell r="N11">
            <v>445116.42500000005</v>
          </cell>
        </row>
        <row r="34">
          <cell r="N34">
            <v>192656.02000000002</v>
          </cell>
        </row>
        <row r="53">
          <cell r="N53">
            <v>323643.72437824</v>
          </cell>
        </row>
        <row r="72">
          <cell r="N72">
            <v>327764.5</v>
          </cell>
        </row>
      </sheetData>
      <sheetData sheetId="5" refreshError="1"/>
      <sheetData sheetId="6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KAP"/>
      <sheetName val="UPAH"/>
      <sheetName val="BAHAN"/>
      <sheetName val="RAB"/>
      <sheetName val="ANALISA"/>
      <sheetName val="QUARY"/>
      <sheetName val="Upah&amp;Bahan"/>
    </sheetNames>
    <sheetDataSet>
      <sheetData sheetId="0"/>
      <sheetData sheetId="1"/>
      <sheetData sheetId="2" refreshError="1">
        <row r="28">
          <cell r="L28">
            <v>90000</v>
          </cell>
        </row>
        <row r="29">
          <cell r="L29">
            <v>283200</v>
          </cell>
        </row>
        <row r="30">
          <cell r="L30">
            <v>128850</v>
          </cell>
        </row>
        <row r="31">
          <cell r="L31">
            <v>103800</v>
          </cell>
        </row>
        <row r="32">
          <cell r="L32">
            <v>55800</v>
          </cell>
        </row>
        <row r="33">
          <cell r="L33">
            <v>40000</v>
          </cell>
        </row>
        <row r="35">
          <cell r="L35">
            <v>12500</v>
          </cell>
        </row>
        <row r="41">
          <cell r="L41">
            <v>72000</v>
          </cell>
        </row>
        <row r="42">
          <cell r="L42">
            <v>25000</v>
          </cell>
        </row>
      </sheetData>
      <sheetData sheetId="3"/>
      <sheetData sheetId="4"/>
      <sheetData sheetId="5"/>
      <sheetData sheetId="6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KAP"/>
      <sheetName val="UPAH"/>
      <sheetName val="BAHAN"/>
      <sheetName val="ANALISA"/>
      <sheetName val="RAB"/>
      <sheetName val="QUARY"/>
      <sheetName val="Cover"/>
      <sheetName val="H.Satuan"/>
      <sheetName val="H_Satuan"/>
    </sheetNames>
    <sheetDataSet>
      <sheetData sheetId="0"/>
      <sheetData sheetId="1"/>
      <sheetData sheetId="2">
        <row r="35">
          <cell r="L35">
            <v>23900</v>
          </cell>
        </row>
      </sheetData>
      <sheetData sheetId="3"/>
      <sheetData sheetId="4"/>
      <sheetData sheetId="5"/>
      <sheetData sheetId="6" refreshError="1"/>
      <sheetData sheetId="7" refreshError="1"/>
      <sheetData sheetId="8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KAP"/>
      <sheetName val="RAB "/>
      <sheetName val="VOL"/>
      <sheetName val="REKAP ANALISA"/>
      <sheetName val="ANALISA"/>
      <sheetName val="DAFTAR HARGA SATUAN"/>
      <sheetName val="Sheet1"/>
      <sheetName val="Sheet2"/>
    </sheetNames>
    <sheetDataSet>
      <sheetData sheetId="0"/>
      <sheetData sheetId="1"/>
      <sheetData sheetId="2"/>
      <sheetData sheetId="3"/>
      <sheetData sheetId="4"/>
      <sheetData sheetId="5">
        <row r="7">
          <cell r="B7" t="str">
            <v>Pekerja</v>
          </cell>
          <cell r="C7">
            <v>80000</v>
          </cell>
        </row>
        <row r="8">
          <cell r="B8" t="str">
            <v>Mandor</v>
          </cell>
          <cell r="C8">
            <v>110000</v>
          </cell>
        </row>
        <row r="9">
          <cell r="B9" t="str">
            <v>Tukang</v>
          </cell>
          <cell r="C9">
            <v>110000</v>
          </cell>
        </row>
        <row r="10">
          <cell r="B10" t="str">
            <v>Kepala Tukang</v>
          </cell>
          <cell r="C10">
            <v>120000</v>
          </cell>
        </row>
        <row r="12">
          <cell r="B12" t="str">
            <v>DAFTAR BAHAN</v>
          </cell>
        </row>
        <row r="13">
          <cell r="B13" t="str">
            <v>Ampelas</v>
          </cell>
          <cell r="C13">
            <v>3600</v>
          </cell>
        </row>
        <row r="14">
          <cell r="B14" t="str">
            <v>Angle Bracket</v>
          </cell>
          <cell r="C14">
            <v>3000</v>
          </cell>
        </row>
        <row r="15">
          <cell r="B15" t="str">
            <v>Adjustable Hanger Clip</v>
          </cell>
          <cell r="C15">
            <v>7500</v>
          </cell>
        </row>
        <row r="16">
          <cell r="B16" t="str">
            <v>Batu Kali</v>
          </cell>
          <cell r="C16">
            <v>153700</v>
          </cell>
        </row>
        <row r="17">
          <cell r="B17" t="str">
            <v>Batu Pecah 10 - 15 cm</v>
          </cell>
          <cell r="C17">
            <v>225000</v>
          </cell>
        </row>
        <row r="18">
          <cell r="B18" t="str">
            <v>Batu Pecah 2  - 3 cm</v>
          </cell>
          <cell r="C18">
            <v>240000</v>
          </cell>
        </row>
        <row r="19">
          <cell r="B19" t="str">
            <v>Besi Beton Polos</v>
          </cell>
          <cell r="C19">
            <v>16200</v>
          </cell>
        </row>
        <row r="20">
          <cell r="B20" t="str">
            <v>Besi Beton Ulir</v>
          </cell>
          <cell r="C20">
            <v>18250</v>
          </cell>
        </row>
        <row r="21">
          <cell r="B21" t="str">
            <v>Bak Air Fiber</v>
          </cell>
          <cell r="C21">
            <v>438370</v>
          </cell>
        </row>
        <row r="22">
          <cell r="B22" t="str">
            <v>Bak Cuci piring 2 Lubang Komplet</v>
          </cell>
          <cell r="C22">
            <v>847800</v>
          </cell>
        </row>
        <row r="23">
          <cell r="B23" t="str">
            <v>Batu Bata Cetak Mesin</v>
          </cell>
          <cell r="C23">
            <v>880</v>
          </cell>
        </row>
        <row r="24">
          <cell r="B24" t="str">
            <v>Cat Tembok Setara Vinilex</v>
          </cell>
          <cell r="C24">
            <v>24230</v>
          </cell>
        </row>
        <row r="25">
          <cell r="B25" t="str">
            <v>Cat Dasar</v>
          </cell>
          <cell r="C25">
            <v>38850</v>
          </cell>
        </row>
        <row r="26">
          <cell r="B26" t="str">
            <v>Cat Manie Kayu</v>
          </cell>
          <cell r="C26">
            <v>40680</v>
          </cell>
        </row>
        <row r="27">
          <cell r="B27" t="str">
            <v>Cat Kilat Setara Bee Brand</v>
          </cell>
          <cell r="C27">
            <v>68970</v>
          </cell>
        </row>
        <row r="28">
          <cell r="B28" t="str">
            <v>Concrete Mixer</v>
          </cell>
          <cell r="C28">
            <v>90400</v>
          </cell>
        </row>
        <row r="29">
          <cell r="B29" t="str">
            <v>Concrete Vibrator</v>
          </cell>
          <cell r="C29">
            <v>83200</v>
          </cell>
        </row>
        <row r="30">
          <cell r="B30" t="str">
            <v>Cross Tee</v>
          </cell>
          <cell r="C30">
            <v>22000</v>
          </cell>
        </row>
        <row r="31">
          <cell r="B31" t="str">
            <v>Concrete Nails</v>
          </cell>
          <cell r="C31">
            <v>90</v>
          </cell>
        </row>
        <row r="32">
          <cell r="B32" t="str">
            <v>Dempul</v>
          </cell>
          <cell r="C32">
            <v>18000</v>
          </cell>
        </row>
        <row r="33">
          <cell r="B33" t="str">
            <v>Dinabolt dia. 10 mm</v>
          </cell>
          <cell r="C33">
            <v>8000</v>
          </cell>
        </row>
        <row r="34">
          <cell r="B34" t="str">
            <v>Door Closer</v>
          </cell>
          <cell r="C34">
            <v>210000</v>
          </cell>
        </row>
        <row r="35">
          <cell r="B35" t="str">
            <v>Door Holder</v>
          </cell>
          <cell r="C35">
            <v>105000</v>
          </cell>
        </row>
        <row r="36">
          <cell r="B36" t="str">
            <v>Engsel Pintu 4"</v>
          </cell>
          <cell r="C36">
            <v>15000</v>
          </cell>
        </row>
        <row r="37">
          <cell r="B37" t="str">
            <v>Engsel Jendela 3"</v>
          </cell>
          <cell r="C37">
            <v>9000</v>
          </cell>
        </row>
        <row r="38">
          <cell r="B38" t="str">
            <v>Floor Drain</v>
          </cell>
          <cell r="C38">
            <v>31500</v>
          </cell>
        </row>
        <row r="39">
          <cell r="B39" t="str">
            <v>Gypsum</v>
          </cell>
          <cell r="C39">
            <v>65000</v>
          </cell>
        </row>
        <row r="40">
          <cell r="B40" t="str">
            <v>Gypsum Teksture 9 mm 120x60 cm</v>
          </cell>
          <cell r="C40">
            <v>80000</v>
          </cell>
        </row>
        <row r="41">
          <cell r="B41" t="str">
            <v>Gypsum board 12mm</v>
          </cell>
          <cell r="C41">
            <v>105000</v>
          </cell>
        </row>
        <row r="42">
          <cell r="B42" t="str">
            <v>Hak Angin Biasa</v>
          </cell>
          <cell r="C42">
            <v>18000</v>
          </cell>
        </row>
        <row r="43">
          <cell r="B43" t="str">
            <v>Handle (Pegangan) Jendela Biasa</v>
          </cell>
          <cell r="C43">
            <v>9000</v>
          </cell>
        </row>
        <row r="44">
          <cell r="B44" t="str">
            <v>Instalasi titik Nyala</v>
          </cell>
          <cell r="C44">
            <v>110000</v>
          </cell>
        </row>
        <row r="45">
          <cell r="B45" t="str">
            <v>Instalasi Stop Kontak</v>
          </cell>
          <cell r="C45">
            <v>110000</v>
          </cell>
        </row>
        <row r="46">
          <cell r="B46" t="str">
            <v>Kayu Dolken/Bulat Ø 3"-4"</v>
          </cell>
          <cell r="C46">
            <v>20000</v>
          </cell>
        </row>
        <row r="47">
          <cell r="B47" t="str">
            <v>Kayu Profil</v>
          </cell>
          <cell r="C47">
            <v>21000</v>
          </cell>
        </row>
        <row r="48">
          <cell r="B48" t="str">
            <v>Kayu Papan / Broti (Setara Kelas 2)</v>
          </cell>
          <cell r="C48">
            <v>7100000</v>
          </cell>
        </row>
        <row r="49">
          <cell r="B49" t="str">
            <v>Kayu Papan / Broti (Setara Kelas 3)</v>
          </cell>
          <cell r="C49">
            <v>3700000</v>
          </cell>
        </row>
        <row r="50">
          <cell r="B50" t="str">
            <v>Kerikil Beton</v>
          </cell>
          <cell r="C50">
            <v>210500</v>
          </cell>
        </row>
        <row r="51">
          <cell r="B51" t="str">
            <v>Keramik Polos 20x20 cm</v>
          </cell>
          <cell r="C51">
            <v>2400</v>
          </cell>
        </row>
        <row r="52">
          <cell r="B52" t="str">
            <v>Keramik Polos 20x25 cm</v>
          </cell>
          <cell r="C52">
            <v>3750</v>
          </cell>
        </row>
        <row r="53">
          <cell r="B53" t="str">
            <v>Keramik Polos 40x40 cm</v>
          </cell>
          <cell r="C53">
            <v>13870</v>
          </cell>
        </row>
        <row r="54">
          <cell r="B54" t="str">
            <v>Keramik 60x60 cm</v>
          </cell>
          <cell r="C54">
            <v>60000</v>
          </cell>
        </row>
        <row r="55">
          <cell r="B55" t="str">
            <v>Keramik Warna Polos 20x20 cm</v>
          </cell>
          <cell r="C55">
            <v>2320</v>
          </cell>
        </row>
        <row r="56">
          <cell r="B56" t="str">
            <v>Kawat Beton</v>
          </cell>
          <cell r="C56">
            <v>25100</v>
          </cell>
        </row>
        <row r="57">
          <cell r="B57" t="str">
            <v>Kloset Duduk Lengkap</v>
          </cell>
          <cell r="C57">
            <v>1800000</v>
          </cell>
        </row>
        <row r="58">
          <cell r="B58" t="str">
            <v>Kloset Jongkok</v>
          </cell>
          <cell r="C58">
            <v>167790</v>
          </cell>
        </row>
        <row r="59">
          <cell r="B59" t="str">
            <v>Kran Air Lokal</v>
          </cell>
          <cell r="C59">
            <v>15000</v>
          </cell>
        </row>
        <row r="60">
          <cell r="B60" t="str">
            <v>Kran Air Bebek Setara San Ei</v>
          </cell>
          <cell r="C60">
            <v>147000</v>
          </cell>
        </row>
        <row r="61">
          <cell r="B61" t="str">
            <v>Kunci Tanam 4"</v>
          </cell>
          <cell r="C61">
            <v>66600</v>
          </cell>
        </row>
        <row r="62">
          <cell r="B62" t="str">
            <v>Kaca 5 mm</v>
          </cell>
          <cell r="C62">
            <v>122150</v>
          </cell>
        </row>
        <row r="63">
          <cell r="B63" t="str">
            <v>Lem Kayu</v>
          </cell>
          <cell r="C63">
            <v>15750</v>
          </cell>
        </row>
        <row r="64">
          <cell r="B64" t="str">
            <v xml:space="preserve">Lem  </v>
          </cell>
          <cell r="C64">
            <v>21000</v>
          </cell>
        </row>
        <row r="65">
          <cell r="B65" t="str">
            <v>Main Tee</v>
          </cell>
          <cell r="C65">
            <v>70000</v>
          </cell>
        </row>
        <row r="66">
          <cell r="B66" t="str">
            <v>Minyak Bekisting</v>
          </cell>
          <cell r="C66">
            <v>27000</v>
          </cell>
        </row>
        <row r="67">
          <cell r="B67" t="str">
            <v>Pintu KM/WC PVC</v>
          </cell>
          <cell r="C67">
            <v>391000</v>
          </cell>
        </row>
        <row r="68">
          <cell r="B68" t="str">
            <v>Paku Biasa 2"- 4"</v>
          </cell>
          <cell r="C68">
            <v>22000</v>
          </cell>
        </row>
        <row r="69">
          <cell r="B69" t="str">
            <v>Paku Beton</v>
          </cell>
          <cell r="C69">
            <v>200</v>
          </cell>
        </row>
        <row r="70">
          <cell r="B70" t="str">
            <v>Paku Sekrup</v>
          </cell>
          <cell r="C70">
            <v>26250</v>
          </cell>
        </row>
        <row r="71">
          <cell r="B71" t="str">
            <v>Paku Seng</v>
          </cell>
          <cell r="C71">
            <v>42400</v>
          </cell>
        </row>
        <row r="72">
          <cell r="B72" t="str">
            <v>Plamir</v>
          </cell>
          <cell r="C72">
            <v>8100</v>
          </cell>
        </row>
        <row r="73">
          <cell r="B73" t="str">
            <v>Pasir Pasang / Beton</v>
          </cell>
          <cell r="C73">
            <v>133000</v>
          </cell>
        </row>
        <row r="74">
          <cell r="B74" t="str">
            <v>Pasir Urug</v>
          </cell>
          <cell r="C74">
            <v>114000</v>
          </cell>
        </row>
        <row r="75">
          <cell r="B75" t="str">
            <v>Parquet Kayu Solid</v>
          </cell>
          <cell r="C75">
            <v>360000</v>
          </cell>
        </row>
        <row r="76">
          <cell r="B76" t="str">
            <v>Profil gipsum 2"</v>
          </cell>
          <cell r="C76">
            <v>5500</v>
          </cell>
        </row>
        <row r="77">
          <cell r="B77" t="str">
            <v>Panel Plafond Akustik setara Jaya Tekstur Byhua</v>
          </cell>
          <cell r="C77">
            <v>35000</v>
          </cell>
        </row>
        <row r="78">
          <cell r="B78" t="str">
            <v>Ramset Nails</v>
          </cell>
          <cell r="C78">
            <v>3500</v>
          </cell>
        </row>
        <row r="79">
          <cell r="B79" t="str">
            <v>Rangka Furing Plafon Gypsum</v>
          </cell>
          <cell r="C79">
            <v>80000</v>
          </cell>
        </row>
        <row r="80">
          <cell r="B80" t="str">
            <v>Rel Pintu dorong</v>
          </cell>
          <cell r="C80">
            <v>250000</v>
          </cell>
        </row>
        <row r="81">
          <cell r="B81" t="str">
            <v xml:space="preserve">Semen Putih </v>
          </cell>
          <cell r="C81">
            <v>3600</v>
          </cell>
        </row>
        <row r="82">
          <cell r="B82" t="str">
            <v>Semen Portland (andalas) 40Kg</v>
          </cell>
          <cell r="C82">
            <v>56000</v>
          </cell>
        </row>
        <row r="83">
          <cell r="B83" t="str">
            <v xml:space="preserve">Semen Portland </v>
          </cell>
          <cell r="C83">
            <v>1400</v>
          </cell>
        </row>
        <row r="84">
          <cell r="B84" t="str">
            <v>Sirtu</v>
          </cell>
          <cell r="C84">
            <v>139000</v>
          </cell>
        </row>
        <row r="85">
          <cell r="B85" t="str">
            <v>Susp. Rod</v>
          </cell>
          <cell r="C85">
            <v>8500</v>
          </cell>
        </row>
        <row r="86">
          <cell r="B86" t="str">
            <v>Tanah Timbun</v>
          </cell>
          <cell r="C86">
            <v>101700</v>
          </cell>
        </row>
        <row r="87">
          <cell r="B87" t="str">
            <v>Tripleks 9 mm</v>
          </cell>
          <cell r="C87">
            <v>170000</v>
          </cell>
        </row>
        <row r="88">
          <cell r="B88" t="str">
            <v>Tempat Sabun Keramik</v>
          </cell>
          <cell r="C88">
            <v>39600</v>
          </cell>
        </row>
        <row r="89">
          <cell r="B89" t="str">
            <v>Wall Angle</v>
          </cell>
          <cell r="C89">
            <v>40000</v>
          </cell>
        </row>
        <row r="90">
          <cell r="B90" t="str">
            <v>Wastafel Biasa</v>
          </cell>
          <cell r="C90">
            <v>585000</v>
          </cell>
        </row>
      </sheetData>
      <sheetData sheetId="6"/>
      <sheetData sheetId="7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ulit"/>
      <sheetName val="Peralatan"/>
      <sheetName val="Angkut"/>
      <sheetName val="Material"/>
      <sheetName val="Upah"/>
      <sheetName val="Upah Kerja"/>
      <sheetName val="Sewa Alat"/>
      <sheetName val="RAB-KSO"/>
      <sheetName val="Paket KSO"/>
      <sheetName val="Rekapitulasi"/>
      <sheetName val="Sheet1"/>
      <sheetName val="HOK"/>
      <sheetName val="Rinc. KSO"/>
      <sheetName val="A-1"/>
      <sheetName val="A-16"/>
      <sheetName val="G-32h"/>
      <sheetName val="G-44"/>
      <sheetName val="G-50h"/>
      <sheetName val="G-51c"/>
      <sheetName val="Sheet2"/>
    </sheetNames>
    <sheetDataSet>
      <sheetData sheetId="0"/>
      <sheetData sheetId="1"/>
      <sheetData sheetId="2"/>
      <sheetData sheetId="3">
        <row r="20">
          <cell r="J20">
            <v>65000</v>
          </cell>
        </row>
        <row r="22">
          <cell r="J22">
            <v>12500</v>
          </cell>
        </row>
        <row r="24">
          <cell r="J24">
            <v>11500</v>
          </cell>
        </row>
        <row r="25">
          <cell r="J25">
            <v>18500</v>
          </cell>
        </row>
      </sheetData>
      <sheetData sheetId="4">
        <row r="10">
          <cell r="F10">
            <v>15000</v>
          </cell>
        </row>
        <row r="11">
          <cell r="F11">
            <v>15000</v>
          </cell>
        </row>
        <row r="12">
          <cell r="F12">
            <v>7000</v>
          </cell>
        </row>
        <row r="13">
          <cell r="F13">
            <v>20000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KAP"/>
      <sheetName val="UPAH"/>
      <sheetName val="BAHAN"/>
      <sheetName val="ANALISA"/>
      <sheetName val="RAB"/>
      <sheetName val="QUARY"/>
    </sheetNames>
    <sheetDataSet>
      <sheetData sheetId="0" refreshError="1"/>
      <sheetData sheetId="1" refreshError="1"/>
      <sheetData sheetId="2" refreshError="1">
        <row r="44">
          <cell r="N44">
            <v>3485400</v>
          </cell>
        </row>
      </sheetData>
      <sheetData sheetId="3" refreshError="1"/>
      <sheetData sheetId="4" refreshError="1"/>
      <sheetData sheetId="5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KAP"/>
      <sheetName val="UPAH"/>
      <sheetName val="BAHAN"/>
      <sheetName val="ANALISA"/>
      <sheetName val="RAB"/>
      <sheetName val="QUARY"/>
      <sheetName val="HARGA SATUAN"/>
      <sheetName val="HARGA_SATUAN"/>
    </sheetNames>
    <sheetDataSet>
      <sheetData sheetId="0" refreshError="1"/>
      <sheetData sheetId="1" refreshError="1"/>
      <sheetData sheetId="2">
        <row r="25">
          <cell r="N25">
            <v>24000</v>
          </cell>
        </row>
        <row r="53">
          <cell r="N53">
            <v>27200</v>
          </cell>
        </row>
      </sheetData>
      <sheetData sheetId="3" refreshError="1"/>
      <sheetData sheetId="4" refreshError="1"/>
      <sheetData sheetId="5" refreshError="1"/>
      <sheetData sheetId="6" refreshError="1"/>
      <sheetData sheetId="7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KAP"/>
      <sheetName val="UPAH"/>
      <sheetName val="BAHAN"/>
      <sheetName val="ANALISA"/>
      <sheetName val="RAB"/>
      <sheetName val="QUARY"/>
    </sheetNames>
    <sheetDataSet>
      <sheetData sheetId="0" refreshError="1"/>
      <sheetData sheetId="1" refreshError="1"/>
      <sheetData sheetId="2">
        <row r="42">
          <cell r="N42">
            <v>9900</v>
          </cell>
        </row>
      </sheetData>
      <sheetData sheetId="3" refreshError="1"/>
      <sheetData sheetId="4" refreshError="1"/>
      <sheetData sheetId="5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ulit"/>
      <sheetName val="Peralatan"/>
      <sheetName val="Angkut"/>
      <sheetName val="Material"/>
      <sheetName val="Upah Kerja"/>
      <sheetName val="RAB"/>
      <sheetName val="Rekapitulasi"/>
      <sheetName val="HOK"/>
      <sheetName val="K-110"/>
      <sheetName val="K-210"/>
      <sheetName val="K-224"/>
      <sheetName val="K-225"/>
      <sheetName val="K-310"/>
      <sheetName val="K-341"/>
      <sheetName val="K-410"/>
      <sheetName val="K-515"/>
      <sheetName val="K-516"/>
      <sheetName val="K-705"/>
      <sheetName val="K-710"/>
      <sheetName val="K-715"/>
      <sheetName val="K-719"/>
      <sheetName val="K-720"/>
      <sheetName val="K-725"/>
      <sheetName val="K-810"/>
      <sheetName val="Gal. Excavator"/>
      <sheetName val="A-1"/>
      <sheetName val="A-16"/>
      <sheetName val="A-17a"/>
      <sheetName val="A-18"/>
      <sheetName val="G-2"/>
      <sheetName val="G-32h"/>
      <sheetName val="G-33m"/>
      <sheetName val="G-41"/>
      <sheetName val="G-43"/>
      <sheetName val="G-50h"/>
      <sheetName val="G-67"/>
      <sheetName val="F-1"/>
      <sheetName val="F-2"/>
      <sheetName val="F-8"/>
      <sheetName val="I-2"/>
      <sheetName val="Supl. V"/>
    </sheetNames>
    <sheetDataSet>
      <sheetData sheetId="0"/>
      <sheetData sheetId="1"/>
      <sheetData sheetId="2"/>
      <sheetData sheetId="3"/>
      <sheetData sheetId="4" refreshError="1">
        <row r="17">
          <cell r="E17">
            <v>17500</v>
          </cell>
        </row>
        <row r="21">
          <cell r="E21">
            <v>15000</v>
          </cell>
        </row>
        <row r="23">
          <cell r="E23">
            <v>15000</v>
          </cell>
        </row>
        <row r="24">
          <cell r="E24">
            <v>10000</v>
          </cell>
        </row>
        <row r="25">
          <cell r="E25">
            <v>15000</v>
          </cell>
        </row>
        <row r="26">
          <cell r="E26">
            <v>10000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KAP"/>
      <sheetName val="RAB"/>
      <sheetName val="anl teknis"/>
      <sheetName val="Asumsi Teknis"/>
      <sheetName val="ANALISA"/>
      <sheetName val="Peralatan"/>
      <sheetName val="Peralatan (2)"/>
      <sheetName val="HARGA BAHAN"/>
      <sheetName val="ON SITE"/>
      <sheetName val="SCHEDULE"/>
      <sheetName val="LAMP-7"/>
      <sheetName val="PLANT"/>
      <sheetName val="Sub-Kontr"/>
      <sheetName val="Lamp.13"/>
      <sheetName val="1.8 Pemeliharaan"/>
      <sheetName val="TABEL-Alat"/>
      <sheetName val="PERSONIL INTI"/>
      <sheetName val="LS MOBILISASI"/>
      <sheetName val="KONT YG DILESEKSI"/>
    </sheetNames>
    <sheetDataSet>
      <sheetData sheetId="0"/>
      <sheetData sheetId="1"/>
      <sheetData sheetId="2"/>
      <sheetData sheetId="3"/>
      <sheetData sheetId="4"/>
      <sheetData sheetId="5">
        <row r="1">
          <cell r="A1" t="str">
            <v>URAIAN ANALISA ALAT</v>
          </cell>
          <cell r="L1" t="str">
            <v>ANALISA BIAYA SEWA PERALATAN PER JAM KERJA (I)</v>
          </cell>
          <cell r="AR1" t="str">
            <v>DAFTAR BIAYA SEWA PERALATAN PER JAM KERJA</v>
          </cell>
          <cell r="BC1" t="str">
            <v>PERHITUNGAN ALAT UTAMA</v>
          </cell>
        </row>
        <row r="2">
          <cell r="BC2" t="str">
            <v>STONE CRUSHER</v>
          </cell>
        </row>
        <row r="3">
          <cell r="AZ3" t="str">
            <v>BIAYA</v>
          </cell>
        </row>
        <row r="4">
          <cell r="A4" t="str">
            <v>No.</v>
          </cell>
          <cell r="C4" t="str">
            <v>U R A I A N</v>
          </cell>
          <cell r="G4" t="str">
            <v>KODE</v>
          </cell>
          <cell r="H4" t="str">
            <v>KOEF.</v>
          </cell>
          <cell r="I4" t="str">
            <v>SATUAN</v>
          </cell>
          <cell r="J4" t="str">
            <v>KET.</v>
          </cell>
          <cell r="P4" t="str">
            <v>TENAGA</v>
          </cell>
          <cell r="Q4" t="str">
            <v>KAPASITAS</v>
          </cell>
          <cell r="S4" t="str">
            <v>HARGA</v>
          </cell>
          <cell r="T4" t="str">
            <v>ALAT  YANG  DIPAKAI</v>
          </cell>
          <cell r="W4" t="str">
            <v>NILAI</v>
          </cell>
          <cell r="X4" t="str">
            <v>FAKTOR</v>
          </cell>
          <cell r="Y4" t="str">
            <v>BIAYA PASTI PER JAM</v>
          </cell>
          <cell r="AB4" t="str">
            <v>BIAYA OPERASI PER JAM KERJA</v>
          </cell>
          <cell r="AL4" t="str">
            <v>TOTAL</v>
          </cell>
          <cell r="AR4" t="str">
            <v>No.</v>
          </cell>
          <cell r="AS4" t="str">
            <v>URAIAN</v>
          </cell>
          <cell r="AU4" t="str">
            <v>KO</v>
          </cell>
          <cell r="AV4" t="str">
            <v>HP</v>
          </cell>
          <cell r="AW4" t="str">
            <v>KAP.</v>
          </cell>
          <cell r="AY4" t="str">
            <v>HARGA</v>
          </cell>
          <cell r="AZ4" t="str">
            <v>SEWA</v>
          </cell>
          <cell r="BA4" t="str">
            <v>KET.</v>
          </cell>
        </row>
        <row r="5">
          <cell r="P5" t="str">
            <v>ALAT</v>
          </cell>
          <cell r="Q5" t="str">
            <v>ALAT</v>
          </cell>
          <cell r="S5" t="str">
            <v>ALAT</v>
          </cell>
          <cell r="U5" t="str">
            <v>JAM</v>
          </cell>
          <cell r="W5" t="str">
            <v>SISA</v>
          </cell>
          <cell r="X5" t="str">
            <v>PENGEM-</v>
          </cell>
          <cell r="Y5" t="str">
            <v>BIAYA</v>
          </cell>
          <cell r="Z5" t="str">
            <v>ASURANSI</v>
          </cell>
          <cell r="AA5" t="str">
            <v>TOTAL</v>
          </cell>
          <cell r="AB5" t="str">
            <v>BAHAN BAKAR &amp; PELUMAS</v>
          </cell>
          <cell r="AE5" t="str">
            <v>WORKSHOP</v>
          </cell>
          <cell r="AG5" t="str">
            <v>PERBAIKAN &amp; PERAWATAN</v>
          </cell>
          <cell r="AI5" t="str">
            <v>UPAH</v>
          </cell>
          <cell r="AK5" t="str">
            <v>TOTAL</v>
          </cell>
          <cell r="AL5" t="str">
            <v>BIAYA</v>
          </cell>
          <cell r="AU5" t="str">
            <v>DE</v>
          </cell>
          <cell r="AY5" t="str">
            <v>ALAT</v>
          </cell>
          <cell r="AZ5" t="str">
            <v>ALAT/JAM</v>
          </cell>
          <cell r="BC5" t="str">
            <v>No.</v>
          </cell>
          <cell r="BE5" t="str">
            <v>U R A I A N</v>
          </cell>
          <cell r="BI5" t="str">
            <v>KODE</v>
          </cell>
          <cell r="BJ5" t="str">
            <v>KOEF.</v>
          </cell>
          <cell r="BK5" t="str">
            <v>SATUAN</v>
          </cell>
          <cell r="BL5" t="str">
            <v>KET.</v>
          </cell>
        </row>
        <row r="6">
          <cell r="T6" t="str">
            <v>UMUR</v>
          </cell>
          <cell r="U6" t="str">
            <v>KERJA</v>
          </cell>
          <cell r="V6" t="str">
            <v>HARGA</v>
          </cell>
          <cell r="W6" t="str">
            <v>ALAT</v>
          </cell>
          <cell r="X6" t="str">
            <v>BALIAN</v>
          </cell>
          <cell r="Y6" t="str">
            <v>PENGEM-</v>
          </cell>
          <cell r="Z6" t="str">
            <v>DAN</v>
          </cell>
          <cell r="AA6" t="str">
            <v>BIAYA</v>
          </cell>
          <cell r="AB6" t="str">
            <v>BAHAN</v>
          </cell>
          <cell r="AC6" t="str">
            <v>MINYAK</v>
          </cell>
          <cell r="AI6" t="str">
            <v>OPERATOR</v>
          </cell>
          <cell r="AJ6" t="str">
            <v>PEMBANTU</v>
          </cell>
          <cell r="AK6" t="str">
            <v>BIAYA</v>
          </cell>
          <cell r="AL6" t="str">
            <v>SEWA ALAT</v>
          </cell>
          <cell r="AZ6" t="str">
            <v>(di luar PPN)</v>
          </cell>
        </row>
        <row r="7">
          <cell r="A7" t="str">
            <v>A.</v>
          </cell>
          <cell r="C7" t="str">
            <v>URAIAN PERALATAN</v>
          </cell>
          <cell r="T7" t="str">
            <v>ALAT</v>
          </cell>
          <cell r="U7" t="str">
            <v>1 TAHUN</v>
          </cell>
          <cell r="V7" t="str">
            <v>ALAT</v>
          </cell>
          <cell r="X7" t="str">
            <v>MODAL</v>
          </cell>
          <cell r="Y7" t="str">
            <v>BALIAN</v>
          </cell>
          <cell r="Z7" t="str">
            <v>LAIN-LAIN</v>
          </cell>
          <cell r="AA7" t="str">
            <v>PASTI / JAM</v>
          </cell>
          <cell r="AB7" t="str">
            <v>BAKAR</v>
          </cell>
          <cell r="AC7" t="str">
            <v>PELUMAS</v>
          </cell>
          <cell r="AD7" t="str">
            <v>BIAYA</v>
          </cell>
          <cell r="AE7" t="str">
            <v>KOEF.</v>
          </cell>
          <cell r="AF7" t="str">
            <v>BIAYA</v>
          </cell>
          <cell r="AG7" t="str">
            <v>KOEF.</v>
          </cell>
          <cell r="AH7" t="str">
            <v>BIAYA</v>
          </cell>
          <cell r="AI7" t="str">
            <v>/ SOPIR</v>
          </cell>
          <cell r="AJ7" t="str">
            <v>OPERATOR</v>
          </cell>
          <cell r="AK7" t="str">
            <v>OPERASI</v>
          </cell>
          <cell r="AL7" t="str">
            <v>PER</v>
          </cell>
        </row>
        <row r="8">
          <cell r="A8" t="str">
            <v xml:space="preserve">       1.</v>
          </cell>
          <cell r="C8" t="str">
            <v>Jenis Peralatan</v>
          </cell>
          <cell r="G8" t="str">
            <v>ASPHALT MIXING PLANT</v>
          </cell>
          <cell r="J8" t="str">
            <v>E01</v>
          </cell>
          <cell r="Y8" t="str">
            <v>MODAL</v>
          </cell>
          <cell r="AJ8" t="str">
            <v>/ SOPIR</v>
          </cell>
          <cell r="AK8" t="str">
            <v>/ JAM</v>
          </cell>
          <cell r="AL8" t="str">
            <v>JAM KERJA</v>
          </cell>
          <cell r="AR8" t="str">
            <v>1.</v>
          </cell>
          <cell r="AT8" t="str">
            <v>ASPHALT MIXING PLANT</v>
          </cell>
          <cell r="AU8" t="str">
            <v>E01</v>
          </cell>
          <cell r="AV8">
            <v>150</v>
          </cell>
          <cell r="AW8">
            <v>50</v>
          </cell>
          <cell r="AX8" t="str">
            <v>T/Jam</v>
          </cell>
          <cell r="AY8">
            <v>1150200000</v>
          </cell>
          <cell r="AZ8">
            <v>2688680.4249799987</v>
          </cell>
          <cell r="BA8" t="str">
            <v xml:space="preserve"> Alat Baru</v>
          </cell>
          <cell r="BC8" t="str">
            <v>I</v>
          </cell>
          <cell r="BE8" t="str">
            <v>BERAT JENIS BAHAN</v>
          </cell>
        </row>
        <row r="9">
          <cell r="A9" t="str">
            <v xml:space="preserve">       2.</v>
          </cell>
          <cell r="C9" t="str">
            <v>Tenaga</v>
          </cell>
          <cell r="G9" t="str">
            <v>Pw</v>
          </cell>
          <cell r="H9">
            <v>150</v>
          </cell>
          <cell r="I9" t="str">
            <v>HP</v>
          </cell>
          <cell r="P9" t="str">
            <v>(HP)</v>
          </cell>
          <cell r="Q9" t="str">
            <v>-</v>
          </cell>
          <cell r="S9" t="str">
            <v>(Tahun)</v>
          </cell>
          <cell r="T9" t="str">
            <v>(Tahun)</v>
          </cell>
          <cell r="U9" t="str">
            <v>(Jam)</v>
          </cell>
          <cell r="V9" t="str">
            <v>(Rp.)</v>
          </cell>
          <cell r="W9" t="str">
            <v>(Rp.)</v>
          </cell>
          <cell r="X9" t="str">
            <v>-</v>
          </cell>
          <cell r="Y9" t="str">
            <v>(Rp.)</v>
          </cell>
          <cell r="Z9" t="str">
            <v>(Rp.)</v>
          </cell>
          <cell r="AA9" t="str">
            <v>(Rp.)</v>
          </cell>
          <cell r="AB9" t="str">
            <v>Lt/HP/Jam</v>
          </cell>
          <cell r="AC9" t="str">
            <v>Ltr/HP/Jam</v>
          </cell>
          <cell r="AD9" t="str">
            <v>(Rp.)</v>
          </cell>
          <cell r="AE9" t="str">
            <v>-</v>
          </cell>
          <cell r="AF9" t="str">
            <v>(Rp.)</v>
          </cell>
          <cell r="AG9" t="str">
            <v>-</v>
          </cell>
          <cell r="AH9" t="str">
            <v>(Rp.)</v>
          </cell>
          <cell r="AI9" t="str">
            <v>(Rp.)</v>
          </cell>
          <cell r="AJ9" t="str">
            <v>(Rp.)</v>
          </cell>
          <cell r="AK9" t="str">
            <v>(Rp.)</v>
          </cell>
          <cell r="AL9" t="str">
            <v>(Rp.)</v>
          </cell>
          <cell r="AM9" t="str">
            <v>KET.</v>
          </cell>
          <cell r="AR9" t="str">
            <v>2.</v>
          </cell>
          <cell r="AT9" t="str">
            <v>ASPHALT FINISHER</v>
          </cell>
          <cell r="AU9" t="str">
            <v>E02</v>
          </cell>
          <cell r="AV9">
            <v>47</v>
          </cell>
          <cell r="AW9">
            <v>6</v>
          </cell>
          <cell r="AX9" t="str">
            <v>Ton</v>
          </cell>
          <cell r="AY9">
            <v>241560000</v>
          </cell>
          <cell r="AZ9">
            <v>112932.62598723857</v>
          </cell>
          <cell r="BA9" t="str">
            <v xml:space="preserve"> Alat Baru</v>
          </cell>
        </row>
        <row r="10">
          <cell r="A10" t="str">
            <v xml:space="preserve">       3.</v>
          </cell>
          <cell r="C10" t="str">
            <v>Kapasitas</v>
          </cell>
          <cell r="G10" t="str">
            <v>Cp</v>
          </cell>
          <cell r="H10">
            <v>50</v>
          </cell>
          <cell r="I10" t="str">
            <v>T/Jam</v>
          </cell>
          <cell r="L10" t="str">
            <v>No.</v>
          </cell>
          <cell r="M10" t="str">
            <v>JENIS PERALATAN</v>
          </cell>
          <cell r="O10" t="str">
            <v>KODE</v>
          </cell>
          <cell r="AD10" t="str">
            <v>f1 x HP x</v>
          </cell>
          <cell r="AI10" t="str">
            <v>1 Orang</v>
          </cell>
          <cell r="AJ10" t="str">
            <v>1 Orang</v>
          </cell>
          <cell r="AR10" t="str">
            <v>3.</v>
          </cell>
          <cell r="AT10" t="str">
            <v>ASPHALT SPRAYER</v>
          </cell>
          <cell r="AU10" t="str">
            <v>E03</v>
          </cell>
          <cell r="AV10">
            <v>15</v>
          </cell>
          <cell r="AW10">
            <v>800</v>
          </cell>
          <cell r="AX10" t="str">
            <v>Liter</v>
          </cell>
          <cell r="AY10">
            <v>79200000</v>
          </cell>
          <cell r="AZ10">
            <v>50852.742625241881</v>
          </cell>
          <cell r="BA10" t="str">
            <v xml:space="preserve"> Alat Baru</v>
          </cell>
          <cell r="BC10" t="str">
            <v>1.</v>
          </cell>
          <cell r="BE10" t="str">
            <v>Agregat Base</v>
          </cell>
          <cell r="BI10" t="str">
            <v>D1</v>
          </cell>
          <cell r="BJ10">
            <v>2.2000000000000002</v>
          </cell>
          <cell r="BK10" t="str">
            <v>Ton/M3</v>
          </cell>
        </row>
        <row r="11">
          <cell r="A11" t="str">
            <v xml:space="preserve">       4.</v>
          </cell>
          <cell r="C11" t="str">
            <v>Alat Baru              :</v>
          </cell>
          <cell r="D11" t="str">
            <v xml:space="preserve">  a.  Umur Ekonomis</v>
          </cell>
          <cell r="G11" t="str">
            <v>A</v>
          </cell>
          <cell r="H11">
            <v>10</v>
          </cell>
          <cell r="I11" t="str">
            <v>Tahun</v>
          </cell>
          <cell r="O11" t="str">
            <v>ALAT</v>
          </cell>
          <cell r="X11" t="str">
            <v>i(1+i)^A</v>
          </cell>
          <cell r="Y11" t="str">
            <v>(B - C) x D</v>
          </cell>
          <cell r="Z11" t="str">
            <v>0.002 x B</v>
          </cell>
          <cell r="AB11" t="str">
            <v>0.125</v>
          </cell>
          <cell r="AC11" t="str">
            <v>0.01</v>
          </cell>
          <cell r="AD11" t="str">
            <v>Harga BBM</v>
          </cell>
          <cell r="AE11" t="str">
            <v>0.0625</v>
          </cell>
          <cell r="AF11" t="str">
            <v>(g1 x B')</v>
          </cell>
          <cell r="AG11" t="str">
            <v>0.125</v>
          </cell>
          <cell r="AH11" t="str">
            <v>(g1 x B')</v>
          </cell>
          <cell r="AI11" t="str">
            <v>Per</v>
          </cell>
          <cell r="AJ11" t="str">
            <v>Per</v>
          </cell>
          <cell r="AR11" t="str">
            <v>4.</v>
          </cell>
          <cell r="AT11" t="str">
            <v>BULLDOZER 100-150 HP</v>
          </cell>
          <cell r="AU11" t="str">
            <v>E04</v>
          </cell>
          <cell r="AV11">
            <v>140</v>
          </cell>
          <cell r="AW11" t="str">
            <v xml:space="preserve">          -</v>
          </cell>
          <cell r="AX11" t="str">
            <v/>
          </cell>
          <cell r="AY11">
            <v>726000000</v>
          </cell>
          <cell r="AZ11">
            <v>310342.84906471724</v>
          </cell>
          <cell r="BA11" t="str">
            <v xml:space="preserve"> Alat Baru</v>
          </cell>
          <cell r="BC11" t="str">
            <v>2.</v>
          </cell>
          <cell r="BE11" t="str">
            <v>ATB / ATBL / AC / HRS</v>
          </cell>
          <cell r="BI11" t="str">
            <v>D2</v>
          </cell>
          <cell r="BJ11">
            <v>2.2999999999999998</v>
          </cell>
          <cell r="BK11" t="str">
            <v>Ton/M3</v>
          </cell>
        </row>
        <row r="12">
          <cell r="D12" t="str">
            <v xml:space="preserve">  b.  Jam Kerja Dalam 1 Tahun</v>
          </cell>
          <cell r="G12" t="str">
            <v>W</v>
          </cell>
          <cell r="H12">
            <v>1500</v>
          </cell>
          <cell r="I12" t="str">
            <v>Jam</v>
          </cell>
          <cell r="W12" t="str">
            <v>(10% X B)</v>
          </cell>
          <cell r="X12" t="str">
            <v>-----------</v>
          </cell>
          <cell r="Y12" t="str">
            <v>-----------</v>
          </cell>
          <cell r="Z12" t="str">
            <v>-----------</v>
          </cell>
          <cell r="AA12" t="str">
            <v>(e1 + e2)</v>
          </cell>
          <cell r="AB12" t="str">
            <v>s / d</v>
          </cell>
          <cell r="AC12" t="str">
            <v>s / d</v>
          </cell>
          <cell r="AD12" t="str">
            <v>+</v>
          </cell>
          <cell r="AE12" t="str">
            <v>s / d</v>
          </cell>
          <cell r="AF12" t="str">
            <v>-----</v>
          </cell>
          <cell r="AG12" t="str">
            <v>s / d</v>
          </cell>
          <cell r="AH12" t="str">
            <v>-----------</v>
          </cell>
          <cell r="AI12" t="str">
            <v>Jam Kerja</v>
          </cell>
          <cell r="AJ12" t="str">
            <v>Jam Kerja</v>
          </cell>
          <cell r="AK12" t="str">
            <v>F+G+H+I</v>
          </cell>
          <cell r="AL12" t="str">
            <v>E + J</v>
          </cell>
          <cell r="AR12" t="str">
            <v>5.</v>
          </cell>
          <cell r="AT12" t="str">
            <v>COMPRESSOR 4000-6500 L\M</v>
          </cell>
          <cell r="AU12" t="str">
            <v>E05</v>
          </cell>
          <cell r="AV12">
            <v>80</v>
          </cell>
          <cell r="AW12" t="str">
            <v xml:space="preserve">          -</v>
          </cell>
          <cell r="AX12" t="str">
            <v/>
          </cell>
          <cell r="AY12">
            <v>51480000</v>
          </cell>
          <cell r="AZ12">
            <v>107890.22020640722</v>
          </cell>
          <cell r="BA12" t="str">
            <v xml:space="preserve"> Alat Baru</v>
          </cell>
          <cell r="BC12" t="str">
            <v>3.</v>
          </cell>
          <cell r="BE12" t="str">
            <v>SBST / DBST</v>
          </cell>
          <cell r="BI12" t="str">
            <v>D3</v>
          </cell>
          <cell r="BJ12">
            <v>2</v>
          </cell>
          <cell r="BK12" t="str">
            <v>Ton/M3</v>
          </cell>
        </row>
        <row r="13">
          <cell r="D13" t="str">
            <v xml:space="preserve">  c.  Harga Alat</v>
          </cell>
          <cell r="G13" t="str">
            <v>B</v>
          </cell>
          <cell r="H13">
            <v>1150200000</v>
          </cell>
          <cell r="I13" t="str">
            <v>Rupiah</v>
          </cell>
          <cell r="X13" t="str">
            <v>(1+i)^A-1</v>
          </cell>
          <cell r="Y13" t="str">
            <v>W</v>
          </cell>
          <cell r="Z13" t="str">
            <v>W</v>
          </cell>
          <cell r="AB13" t="str">
            <v>0.175</v>
          </cell>
          <cell r="AC13" t="str">
            <v>0.02</v>
          </cell>
          <cell r="AD13" t="str">
            <v>f2 x HP x</v>
          </cell>
          <cell r="AE13" t="str">
            <v>0.0875</v>
          </cell>
          <cell r="AF13" t="str">
            <v>W</v>
          </cell>
          <cell r="AG13" t="str">
            <v>0.175</v>
          </cell>
          <cell r="AH13" t="str">
            <v>W</v>
          </cell>
          <cell r="AI13" t="str">
            <v>=</v>
          </cell>
          <cell r="AJ13" t="str">
            <v>=</v>
          </cell>
          <cell r="AR13" t="str">
            <v>6.</v>
          </cell>
          <cell r="AT13" t="str">
            <v>CONCRETE MIXER 0.3-0.6 M3</v>
          </cell>
          <cell r="AU13" t="str">
            <v>E06</v>
          </cell>
          <cell r="AV13">
            <v>15</v>
          </cell>
          <cell r="AW13">
            <v>500</v>
          </cell>
          <cell r="AX13" t="str">
            <v>Liter</v>
          </cell>
          <cell r="AY13">
            <v>23760000</v>
          </cell>
          <cell r="AZ13">
            <v>39545.213278688527</v>
          </cell>
          <cell r="BA13" t="str">
            <v xml:space="preserve"> Alat Baru</v>
          </cell>
        </row>
        <row r="14">
          <cell r="A14" t="str">
            <v xml:space="preserve">       5.</v>
          </cell>
          <cell r="C14" t="str">
            <v>Alat Yang Dipakai  :</v>
          </cell>
          <cell r="D14" t="str">
            <v xml:space="preserve">  a.  Umur Ekonomis</v>
          </cell>
          <cell r="G14" t="str">
            <v>A'</v>
          </cell>
          <cell r="H14">
            <v>10</v>
          </cell>
          <cell r="I14" t="str">
            <v>Tahun</v>
          </cell>
          <cell r="J14" t="str">
            <v xml:space="preserve"> Alat Baru</v>
          </cell>
          <cell r="AD14" t="str">
            <v>Harga Olie</v>
          </cell>
          <cell r="AI14">
            <v>11875</v>
          </cell>
          <cell r="AJ14">
            <v>7500</v>
          </cell>
          <cell r="AR14" t="str">
            <v>7.</v>
          </cell>
          <cell r="AT14" t="str">
            <v>CRANE 10-15 TON</v>
          </cell>
          <cell r="AU14" t="str">
            <v>E07</v>
          </cell>
          <cell r="AV14">
            <v>150</v>
          </cell>
          <cell r="AW14">
            <v>15</v>
          </cell>
          <cell r="AX14" t="str">
            <v>Ton</v>
          </cell>
          <cell r="AY14">
            <v>501600000</v>
          </cell>
          <cell r="AZ14">
            <v>272015.28662653192</v>
          </cell>
          <cell r="BA14" t="str">
            <v xml:space="preserve"> Alat Baru</v>
          </cell>
          <cell r="BC14" t="str">
            <v>II</v>
          </cell>
          <cell r="BE14" t="str">
            <v>TEBAL RATA-RATA HAMPARAN PADAT</v>
          </cell>
        </row>
        <row r="15">
          <cell r="D15" t="str">
            <v xml:space="preserve">  b.  Jam Kerja Dalam 1 Tahun </v>
          </cell>
          <cell r="G15" t="str">
            <v>W'</v>
          </cell>
          <cell r="H15">
            <v>1500</v>
          </cell>
          <cell r="I15" t="str">
            <v>Jam</v>
          </cell>
          <cell r="J15" t="str">
            <v xml:space="preserve"> Alat Baru</v>
          </cell>
          <cell r="P15" t="str">
            <v>HP</v>
          </cell>
          <cell r="Q15" t="str">
            <v>Cp</v>
          </cell>
          <cell r="S15" t="str">
            <v>B</v>
          </cell>
          <cell r="T15" t="str">
            <v>A</v>
          </cell>
          <cell r="U15" t="str">
            <v>W</v>
          </cell>
          <cell r="V15" t="str">
            <v>B</v>
          </cell>
          <cell r="W15" t="str">
            <v>C</v>
          </cell>
          <cell r="X15" t="str">
            <v>D</v>
          </cell>
          <cell r="Y15" t="str">
            <v>e1</v>
          </cell>
          <cell r="Z15" t="str">
            <v>e2</v>
          </cell>
          <cell r="AA15" t="str">
            <v>E</v>
          </cell>
          <cell r="AB15" t="str">
            <v>f1</v>
          </cell>
          <cell r="AC15" t="str">
            <v>f2</v>
          </cell>
          <cell r="AD15" t="str">
            <v>F</v>
          </cell>
          <cell r="AE15" t="str">
            <v>g1</v>
          </cell>
          <cell r="AF15" t="str">
            <v>G</v>
          </cell>
          <cell r="AG15" t="str">
            <v>g1</v>
          </cell>
          <cell r="AH15" t="str">
            <v>G</v>
          </cell>
          <cell r="AI15" t="str">
            <v>H</v>
          </cell>
          <cell r="AJ15" t="str">
            <v>I</v>
          </cell>
          <cell r="AK15" t="str">
            <v>J</v>
          </cell>
          <cell r="AL15" t="str">
            <v>K</v>
          </cell>
          <cell r="AM15" t="str">
            <v>L</v>
          </cell>
          <cell r="AR15" t="str">
            <v>8.</v>
          </cell>
          <cell r="AT15" t="str">
            <v>DUMP TRUCK 3-4 M3</v>
          </cell>
          <cell r="AU15" t="str">
            <v>E08</v>
          </cell>
          <cell r="AV15">
            <v>100</v>
          </cell>
          <cell r="AW15">
            <v>6</v>
          </cell>
          <cell r="AX15" t="str">
            <v>Ton</v>
          </cell>
          <cell r="AY15">
            <v>125400000</v>
          </cell>
          <cell r="AZ15">
            <v>143081.94665663299</v>
          </cell>
          <cell r="BA15" t="str">
            <v xml:space="preserve"> Alat Baru</v>
          </cell>
        </row>
        <row r="16">
          <cell r="D16" t="str">
            <v xml:space="preserve">  c.  Harga Alat   (*)</v>
          </cell>
          <cell r="G16" t="str">
            <v>B'</v>
          </cell>
          <cell r="H16">
            <v>1150200000</v>
          </cell>
          <cell r="I16" t="str">
            <v>Rupiah</v>
          </cell>
          <cell r="J16" t="str">
            <v xml:space="preserve"> Alat Baru</v>
          </cell>
          <cell r="L16" t="str">
            <v>1</v>
          </cell>
          <cell r="M16" t="str">
            <v>2</v>
          </cell>
          <cell r="O16" t="str">
            <v>2a</v>
          </cell>
          <cell r="P16" t="str">
            <v>3</v>
          </cell>
          <cell r="Q16" t="str">
            <v>4</v>
          </cell>
          <cell r="S16" t="str">
            <v>5</v>
          </cell>
          <cell r="T16" t="str">
            <v>6</v>
          </cell>
          <cell r="U16" t="str">
            <v>7</v>
          </cell>
          <cell r="V16" t="str">
            <v>8</v>
          </cell>
          <cell r="W16" t="str">
            <v>9</v>
          </cell>
          <cell r="X16" t="str">
            <v>10</v>
          </cell>
          <cell r="Y16" t="str">
            <v>11</v>
          </cell>
          <cell r="Z16" t="str">
            <v>12</v>
          </cell>
          <cell r="AA16" t="str">
            <v>13</v>
          </cell>
          <cell r="AB16" t="str">
            <v>14</v>
          </cell>
          <cell r="AC16" t="str">
            <v>15</v>
          </cell>
          <cell r="AD16" t="str">
            <v>16</v>
          </cell>
          <cell r="AE16" t="str">
            <v>17</v>
          </cell>
          <cell r="AF16" t="str">
            <v>18</v>
          </cell>
          <cell r="AG16" t="str">
            <v>17</v>
          </cell>
          <cell r="AH16" t="str">
            <v>18</v>
          </cell>
          <cell r="AI16" t="str">
            <v>19</v>
          </cell>
          <cell r="AJ16" t="str">
            <v>20</v>
          </cell>
          <cell r="AK16" t="str">
            <v>21</v>
          </cell>
          <cell r="AL16" t="str">
            <v>22</v>
          </cell>
          <cell r="AM16" t="str">
            <v>23</v>
          </cell>
          <cell r="AR16" t="str">
            <v>9.</v>
          </cell>
          <cell r="AT16" t="str">
            <v>DUMP TRUCK</v>
          </cell>
          <cell r="AU16" t="str">
            <v>E09</v>
          </cell>
          <cell r="AV16">
            <v>125</v>
          </cell>
          <cell r="AW16">
            <v>8</v>
          </cell>
          <cell r="AX16" t="str">
            <v>Ton</v>
          </cell>
          <cell r="AY16">
            <v>198000000</v>
          </cell>
          <cell r="AZ16">
            <v>182834.98156310472</v>
          </cell>
          <cell r="BA16" t="str">
            <v xml:space="preserve"> Alat Baru</v>
          </cell>
          <cell r="BC16" t="str">
            <v>1.</v>
          </cell>
          <cell r="BE16" t="str">
            <v>Agregat Base</v>
          </cell>
          <cell r="BI16" t="str">
            <v>t1</v>
          </cell>
          <cell r="BJ16">
            <v>0.15</v>
          </cell>
          <cell r="BK16" t="str">
            <v>M</v>
          </cell>
        </row>
        <row r="17">
          <cell r="AR17" t="str">
            <v>10.</v>
          </cell>
          <cell r="AT17" t="str">
            <v>EXCAVATOR 80-140 HP</v>
          </cell>
          <cell r="AU17" t="str">
            <v>E10</v>
          </cell>
          <cell r="AV17">
            <v>80</v>
          </cell>
          <cell r="AW17">
            <v>0.5</v>
          </cell>
          <cell r="AX17" t="str">
            <v>M3</v>
          </cell>
          <cell r="AY17">
            <v>462000000</v>
          </cell>
          <cell r="AZ17">
            <v>195729.54031391098</v>
          </cell>
          <cell r="BA17" t="str">
            <v xml:space="preserve"> Alat Baru</v>
          </cell>
          <cell r="BC17" t="str">
            <v>2.</v>
          </cell>
          <cell r="BE17" t="str">
            <v>Asphalt Concrete (AC)</v>
          </cell>
          <cell r="BI17" t="str">
            <v>t2</v>
          </cell>
          <cell r="BJ17">
            <v>0.04</v>
          </cell>
          <cell r="BK17" t="str">
            <v>M</v>
          </cell>
        </row>
        <row r="18">
          <cell r="A18" t="str">
            <v>B.</v>
          </cell>
          <cell r="C18" t="str">
            <v>BIAYA PASTI PER JAM KERJA</v>
          </cell>
          <cell r="L18" t="str">
            <v>1.</v>
          </cell>
          <cell r="N18" t="str">
            <v>ASPHALT MIXING PLANT</v>
          </cell>
          <cell r="O18" t="str">
            <v>E01</v>
          </cell>
          <cell r="P18">
            <v>150</v>
          </cell>
          <cell r="Q18">
            <v>50</v>
          </cell>
          <cell r="R18" t="str">
            <v>T/Jam</v>
          </cell>
          <cell r="S18">
            <v>1150200000</v>
          </cell>
          <cell r="T18">
            <v>10</v>
          </cell>
          <cell r="U18">
            <v>1500</v>
          </cell>
          <cell r="V18">
            <v>1150200000</v>
          </cell>
          <cell r="W18">
            <v>115020000</v>
          </cell>
          <cell r="X18">
            <v>0.23852275688285915</v>
          </cell>
          <cell r="Y18">
            <v>164609.32497999875</v>
          </cell>
          <cell r="Z18">
            <v>1533.6</v>
          </cell>
          <cell r="AA18">
            <v>166142.92497999876</v>
          </cell>
          <cell r="AB18">
            <v>0.125</v>
          </cell>
          <cell r="AC18">
            <v>0.01</v>
          </cell>
          <cell r="AD18">
            <v>2392312.5</v>
          </cell>
          <cell r="AE18">
            <v>0</v>
          </cell>
          <cell r="AF18">
            <v>0</v>
          </cell>
          <cell r="AG18">
            <v>0.125</v>
          </cell>
          <cell r="AH18">
            <v>95850</v>
          </cell>
          <cell r="AI18">
            <v>11875</v>
          </cell>
          <cell r="AJ18">
            <v>22500</v>
          </cell>
          <cell r="AK18">
            <v>2522537.5</v>
          </cell>
          <cell r="AL18">
            <v>2688680.4249799987</v>
          </cell>
          <cell r="AM18" t="str">
            <v xml:space="preserve"> Alat Baru</v>
          </cell>
          <cell r="AR18" t="str">
            <v>11.</v>
          </cell>
          <cell r="AT18" t="str">
            <v>FLAT BED TRUCK 3-4 M3</v>
          </cell>
          <cell r="AU18" t="str">
            <v>E11</v>
          </cell>
          <cell r="AV18">
            <v>100</v>
          </cell>
          <cell r="AW18">
            <v>4</v>
          </cell>
          <cell r="AX18" t="str">
            <v>M3</v>
          </cell>
          <cell r="AY18">
            <v>99000000</v>
          </cell>
          <cell r="AZ18">
            <v>137433.11578155236</v>
          </cell>
          <cell r="BA18" t="str">
            <v xml:space="preserve"> Alat Baru</v>
          </cell>
          <cell r="BC18" t="str">
            <v>3.</v>
          </cell>
          <cell r="BE18" t="str">
            <v>Hot Rolled Sheet (HRS)</v>
          </cell>
          <cell r="BI18" t="str">
            <v>t3</v>
          </cell>
          <cell r="BJ18">
            <v>0.03</v>
          </cell>
          <cell r="BK18" t="str">
            <v>M</v>
          </cell>
        </row>
        <row r="19">
          <cell r="A19" t="str">
            <v xml:space="preserve">       1.</v>
          </cell>
          <cell r="C19" t="str">
            <v>Nilai Sisa Alat</v>
          </cell>
          <cell r="D19" t="str">
            <v>=  10 % x B</v>
          </cell>
          <cell r="G19" t="str">
            <v>C</v>
          </cell>
          <cell r="H19">
            <v>115020000</v>
          </cell>
          <cell r="I19" t="str">
            <v>Rupiah</v>
          </cell>
          <cell r="L19" t="str">
            <v>2.</v>
          </cell>
          <cell r="N19" t="str">
            <v>ASPHALT FINISHER</v>
          </cell>
          <cell r="O19" t="str">
            <v>E02</v>
          </cell>
          <cell r="P19">
            <v>47</v>
          </cell>
          <cell r="Q19">
            <v>6</v>
          </cell>
          <cell r="R19" t="str">
            <v>Ton</v>
          </cell>
          <cell r="S19">
            <v>241560000</v>
          </cell>
          <cell r="T19">
            <v>6</v>
          </cell>
          <cell r="U19">
            <v>2000</v>
          </cell>
          <cell r="V19">
            <v>241560000</v>
          </cell>
          <cell r="W19">
            <v>24156000</v>
          </cell>
          <cell r="X19">
            <v>0.30070574586703619</v>
          </cell>
          <cell r="Y19">
            <v>32687.315987238566</v>
          </cell>
          <cell r="Z19">
            <v>241.56</v>
          </cell>
          <cell r="AA19">
            <v>32928.875987238564</v>
          </cell>
          <cell r="AB19">
            <v>0.125</v>
          </cell>
          <cell r="AC19">
            <v>0.01</v>
          </cell>
          <cell r="AD19">
            <v>45531.25</v>
          </cell>
          <cell r="AE19">
            <v>0</v>
          </cell>
          <cell r="AF19">
            <v>0</v>
          </cell>
          <cell r="AG19">
            <v>0.125</v>
          </cell>
          <cell r="AH19">
            <v>15097.5</v>
          </cell>
          <cell r="AI19">
            <v>11875</v>
          </cell>
          <cell r="AJ19">
            <v>7500</v>
          </cell>
          <cell r="AK19">
            <v>80003.75</v>
          </cell>
          <cell r="AL19">
            <v>112932.62598723857</v>
          </cell>
          <cell r="AM19" t="str">
            <v xml:space="preserve"> Alat Baru</v>
          </cell>
          <cell r="AR19" t="str">
            <v>12.</v>
          </cell>
          <cell r="AT19" t="str">
            <v>GENERATOR SET</v>
          </cell>
          <cell r="AU19" t="str">
            <v>E12</v>
          </cell>
          <cell r="AV19">
            <v>175</v>
          </cell>
          <cell r="AW19">
            <v>125</v>
          </cell>
          <cell r="AX19" t="str">
            <v>KVA</v>
          </cell>
          <cell r="AY19">
            <v>84480000</v>
          </cell>
          <cell r="AZ19">
            <v>206982.50880025802</v>
          </cell>
          <cell r="BA19" t="str">
            <v xml:space="preserve"> Alat Baru</v>
          </cell>
          <cell r="BC19" t="str">
            <v>4.</v>
          </cell>
          <cell r="BE19" t="str">
            <v>SBST</v>
          </cell>
          <cell r="BI19" t="str">
            <v>t4</v>
          </cell>
          <cell r="BJ19">
            <v>0.02</v>
          </cell>
          <cell r="BK19" t="str">
            <v>M</v>
          </cell>
        </row>
        <row r="20">
          <cell r="L20" t="str">
            <v>3.</v>
          </cell>
          <cell r="N20" t="str">
            <v>ASPHALT SPRAYER</v>
          </cell>
          <cell r="O20" t="str">
            <v>E03</v>
          </cell>
          <cell r="P20">
            <v>15</v>
          </cell>
          <cell r="Q20">
            <v>800</v>
          </cell>
          <cell r="R20" t="str">
            <v>Liter</v>
          </cell>
          <cell r="S20">
            <v>79200000</v>
          </cell>
          <cell r="T20">
            <v>5</v>
          </cell>
          <cell r="U20">
            <v>2000</v>
          </cell>
          <cell r="V20">
            <v>79200000</v>
          </cell>
          <cell r="W20">
            <v>7920000</v>
          </cell>
          <cell r="X20">
            <v>0.33437970328961514</v>
          </cell>
          <cell r="Y20">
            <v>11917.292625241884</v>
          </cell>
          <cell r="Z20">
            <v>79.2</v>
          </cell>
          <cell r="AA20">
            <v>11996.492625241885</v>
          </cell>
          <cell r="AB20">
            <v>0.125</v>
          </cell>
          <cell r="AC20">
            <v>0.01</v>
          </cell>
          <cell r="AD20">
            <v>14531.25</v>
          </cell>
          <cell r="AE20">
            <v>0</v>
          </cell>
          <cell r="AF20">
            <v>0</v>
          </cell>
          <cell r="AG20">
            <v>0.125</v>
          </cell>
          <cell r="AH20">
            <v>4950</v>
          </cell>
          <cell r="AI20">
            <v>11875</v>
          </cell>
          <cell r="AJ20">
            <v>7500</v>
          </cell>
          <cell r="AK20">
            <v>38856.25</v>
          </cell>
          <cell r="AL20">
            <v>50852.742625241881</v>
          </cell>
          <cell r="AM20" t="str">
            <v xml:space="preserve"> Alat Baru</v>
          </cell>
          <cell r="AR20" t="str">
            <v>13.</v>
          </cell>
          <cell r="AT20" t="str">
            <v>MOTOR GRADER &gt;100 HP</v>
          </cell>
          <cell r="AU20" t="str">
            <v>E13</v>
          </cell>
          <cell r="AV20">
            <v>125</v>
          </cell>
          <cell r="AW20" t="str">
            <v xml:space="preserve">          -</v>
          </cell>
          <cell r="AX20" t="str">
            <v/>
          </cell>
          <cell r="AY20">
            <v>396000000</v>
          </cell>
          <cell r="AZ20">
            <v>225201.21312620942</v>
          </cell>
          <cell r="BA20" t="str">
            <v xml:space="preserve"> Alat Baru</v>
          </cell>
          <cell r="BC20" t="str">
            <v>5.</v>
          </cell>
          <cell r="BE20" t="str">
            <v>DBST</v>
          </cell>
          <cell r="BI20" t="str">
            <v>t5</v>
          </cell>
          <cell r="BJ20">
            <v>0.03</v>
          </cell>
          <cell r="BK20" t="str">
            <v>M</v>
          </cell>
        </row>
        <row r="21">
          <cell r="A21" t="str">
            <v xml:space="preserve">       2.</v>
          </cell>
          <cell r="C21" t="str">
            <v>Faktor Angsuran Modal    =</v>
          </cell>
          <cell r="E21" t="str">
            <v>i x (1 + i)^A'</v>
          </cell>
          <cell r="G21" t="str">
            <v>D</v>
          </cell>
          <cell r="H21">
            <v>0.23852275688285915</v>
          </cell>
          <cell r="I21" t="str">
            <v>-</v>
          </cell>
          <cell r="L21" t="str">
            <v>4.</v>
          </cell>
          <cell r="N21" t="str">
            <v>BULLDOZER 100-150 HP</v>
          </cell>
          <cell r="O21" t="str">
            <v>E04</v>
          </cell>
          <cell r="P21">
            <v>140</v>
          </cell>
          <cell r="Q21" t="str">
            <v xml:space="preserve">          -</v>
          </cell>
          <cell r="R21" t="str">
            <v/>
          </cell>
          <cell r="S21">
            <v>726000000</v>
          </cell>
          <cell r="T21">
            <v>5</v>
          </cell>
          <cell r="U21">
            <v>2000</v>
          </cell>
          <cell r="V21">
            <v>726000000</v>
          </cell>
          <cell r="W21">
            <v>72600000</v>
          </cell>
          <cell r="X21">
            <v>0.33437970328961514</v>
          </cell>
          <cell r="Y21">
            <v>109241.84906471726</v>
          </cell>
          <cell r="Z21">
            <v>726</v>
          </cell>
          <cell r="AA21">
            <v>109967.84906471726</v>
          </cell>
          <cell r="AB21">
            <v>0.125</v>
          </cell>
          <cell r="AC21">
            <v>0.01</v>
          </cell>
          <cell r="AD21">
            <v>135625</v>
          </cell>
          <cell r="AE21">
            <v>0</v>
          </cell>
          <cell r="AF21">
            <v>0</v>
          </cell>
          <cell r="AG21">
            <v>0.125</v>
          </cell>
          <cell r="AH21">
            <v>45375</v>
          </cell>
          <cell r="AI21">
            <v>11875</v>
          </cell>
          <cell r="AJ21">
            <v>7500</v>
          </cell>
          <cell r="AK21">
            <v>200375</v>
          </cell>
          <cell r="AL21">
            <v>310342.84906471724</v>
          </cell>
          <cell r="AM21" t="str">
            <v xml:space="preserve"> Alat Baru</v>
          </cell>
          <cell r="AR21" t="str">
            <v>14.</v>
          </cell>
          <cell r="AT21" t="str">
            <v>TRACK LOADER 75-100 HP</v>
          </cell>
          <cell r="AU21" t="str">
            <v>E14</v>
          </cell>
          <cell r="AV21">
            <v>90</v>
          </cell>
          <cell r="AW21">
            <v>1.6</v>
          </cell>
          <cell r="AX21" t="str">
            <v>M3</v>
          </cell>
          <cell r="AY21">
            <v>374220000</v>
          </cell>
          <cell r="AZ21">
            <v>186634.6776542679</v>
          </cell>
          <cell r="BA21" t="str">
            <v xml:space="preserve"> Alat Baru</v>
          </cell>
        </row>
        <row r="22">
          <cell r="E22" t="str">
            <v>(1 + i)^A' - 1</v>
          </cell>
          <cell r="L22" t="str">
            <v>5.</v>
          </cell>
          <cell r="N22" t="str">
            <v>COMPRESSOR 4000-6500 L\M</v>
          </cell>
          <cell r="O22" t="str">
            <v>E05</v>
          </cell>
          <cell r="P22">
            <v>80</v>
          </cell>
          <cell r="Q22" t="str">
            <v xml:space="preserve">          -</v>
          </cell>
          <cell r="R22" t="str">
            <v/>
          </cell>
          <cell r="S22">
            <v>51480000</v>
          </cell>
          <cell r="T22">
            <v>5</v>
          </cell>
          <cell r="U22">
            <v>2000</v>
          </cell>
          <cell r="V22">
            <v>51480000</v>
          </cell>
          <cell r="W22">
            <v>5148000</v>
          </cell>
          <cell r="X22">
            <v>0.33437970328961514</v>
          </cell>
          <cell r="Y22">
            <v>7746.2402064072239</v>
          </cell>
          <cell r="Z22">
            <v>51.48</v>
          </cell>
          <cell r="AA22">
            <v>7797.7202064072235</v>
          </cell>
          <cell r="AB22">
            <v>0.125</v>
          </cell>
          <cell r="AC22">
            <v>0.01</v>
          </cell>
          <cell r="AD22">
            <v>77500</v>
          </cell>
          <cell r="AE22">
            <v>0</v>
          </cell>
          <cell r="AF22">
            <v>0</v>
          </cell>
          <cell r="AG22">
            <v>0.125</v>
          </cell>
          <cell r="AH22">
            <v>3217.5</v>
          </cell>
          <cell r="AI22">
            <v>11875</v>
          </cell>
          <cell r="AJ22">
            <v>7500</v>
          </cell>
          <cell r="AK22">
            <v>100092.5</v>
          </cell>
          <cell r="AL22">
            <v>107890.22020640722</v>
          </cell>
          <cell r="AM22" t="str">
            <v xml:space="preserve"> Alat Baru</v>
          </cell>
          <cell r="AR22" t="str">
            <v>15.</v>
          </cell>
          <cell r="AT22" t="str">
            <v>WHEEL LOADER 1.0-1.6 M3</v>
          </cell>
          <cell r="AU22" t="str">
            <v>E15</v>
          </cell>
          <cell r="AV22">
            <v>105</v>
          </cell>
          <cell r="AW22">
            <v>1.5</v>
          </cell>
          <cell r="AX22" t="str">
            <v>M3</v>
          </cell>
          <cell r="AY22">
            <v>429000000</v>
          </cell>
          <cell r="AZ22">
            <v>212887.25172006019</v>
          </cell>
          <cell r="BA22" t="str">
            <v xml:space="preserve"> Alat Baru</v>
          </cell>
          <cell r="BC22" t="str">
            <v>III</v>
          </cell>
          <cell r="BE22" t="str">
            <v>VOLUME PEKERJAAN</v>
          </cell>
        </row>
        <row r="23">
          <cell r="A23" t="str">
            <v xml:space="preserve">       3.</v>
          </cell>
          <cell r="C23" t="str">
            <v>Biaya Pasti per Jam  :</v>
          </cell>
          <cell r="L23" t="str">
            <v>6.</v>
          </cell>
          <cell r="N23" t="str">
            <v>CONCRETE MIXER 0.3-0.6 M3</v>
          </cell>
          <cell r="O23" t="str">
            <v>E06</v>
          </cell>
          <cell r="P23">
            <v>15</v>
          </cell>
          <cell r="Q23">
            <v>500</v>
          </cell>
          <cell r="R23" t="str">
            <v>Liter</v>
          </cell>
          <cell r="S23">
            <v>23760000</v>
          </cell>
          <cell r="T23">
            <v>4</v>
          </cell>
          <cell r="U23">
            <v>2000</v>
          </cell>
          <cell r="V23">
            <v>23760000</v>
          </cell>
          <cell r="W23">
            <v>2376000</v>
          </cell>
          <cell r="X23">
            <v>0.38628912071535026</v>
          </cell>
          <cell r="Y23">
            <v>4130.2032786885247</v>
          </cell>
          <cell r="Z23">
            <v>23.76</v>
          </cell>
          <cell r="AA23">
            <v>4153.963278688525</v>
          </cell>
          <cell r="AB23">
            <v>0.125</v>
          </cell>
          <cell r="AC23">
            <v>0.01</v>
          </cell>
          <cell r="AD23">
            <v>14531.25</v>
          </cell>
          <cell r="AE23">
            <v>0</v>
          </cell>
          <cell r="AF23">
            <v>0</v>
          </cell>
          <cell r="AG23">
            <v>0.125</v>
          </cell>
          <cell r="AH23">
            <v>1485</v>
          </cell>
          <cell r="AI23">
            <v>11875</v>
          </cell>
          <cell r="AJ23">
            <v>7500</v>
          </cell>
          <cell r="AK23">
            <v>35391.25</v>
          </cell>
          <cell r="AL23">
            <v>39545.213278688527</v>
          </cell>
          <cell r="AM23" t="str">
            <v xml:space="preserve"> Alat Baru</v>
          </cell>
          <cell r="AR23" t="str">
            <v>16.</v>
          </cell>
          <cell r="AT23" t="str">
            <v>THREE WHEEL ROLLER 6-8 T</v>
          </cell>
          <cell r="AU23" t="str">
            <v>E16</v>
          </cell>
          <cell r="AV23">
            <v>55</v>
          </cell>
          <cell r="AW23">
            <v>8</v>
          </cell>
          <cell r="AX23" t="str">
            <v>Ton</v>
          </cell>
          <cell r="AY23">
            <v>158400000</v>
          </cell>
          <cell r="AZ23">
            <v>106549.23525048376</v>
          </cell>
          <cell r="BA23" t="str">
            <v xml:space="preserve"> Alat Baru</v>
          </cell>
        </row>
        <row r="24">
          <cell r="C24" t="str">
            <v>a.  Biaya Pengembalian Modal  =</v>
          </cell>
          <cell r="E24" t="str">
            <v>( B' - C ) x D</v>
          </cell>
          <cell r="G24" t="str">
            <v>E</v>
          </cell>
          <cell r="H24">
            <v>164609.32497999875</v>
          </cell>
          <cell r="I24" t="str">
            <v>Rupiah</v>
          </cell>
          <cell r="L24" t="str">
            <v>7.</v>
          </cell>
          <cell r="N24" t="str">
            <v>CRANE 10-15 TON</v>
          </cell>
          <cell r="O24" t="str">
            <v>E07</v>
          </cell>
          <cell r="P24">
            <v>150</v>
          </cell>
          <cell r="Q24">
            <v>15</v>
          </cell>
          <cell r="R24" t="str">
            <v>Ton</v>
          </cell>
          <cell r="S24">
            <v>501600000</v>
          </cell>
          <cell r="T24">
            <v>5</v>
          </cell>
          <cell r="U24">
            <v>2000</v>
          </cell>
          <cell r="V24">
            <v>501600000</v>
          </cell>
          <cell r="W24">
            <v>50160000</v>
          </cell>
          <cell r="X24">
            <v>0.33437970328961514</v>
          </cell>
          <cell r="Y24">
            <v>75476.186626531926</v>
          </cell>
          <cell r="Z24">
            <v>501.6</v>
          </cell>
          <cell r="AA24">
            <v>75977.786626531932</v>
          </cell>
          <cell r="AB24">
            <v>0.125</v>
          </cell>
          <cell r="AC24">
            <v>0.01</v>
          </cell>
          <cell r="AD24">
            <v>145312.5</v>
          </cell>
          <cell r="AE24">
            <v>0</v>
          </cell>
          <cell r="AF24">
            <v>0</v>
          </cell>
          <cell r="AG24">
            <v>0.125</v>
          </cell>
          <cell r="AH24">
            <v>31350</v>
          </cell>
          <cell r="AI24">
            <v>11875</v>
          </cell>
          <cell r="AJ24">
            <v>7500</v>
          </cell>
          <cell r="AK24">
            <v>196037.5</v>
          </cell>
          <cell r="AL24">
            <v>272015.28662653192</v>
          </cell>
          <cell r="AM24" t="str">
            <v xml:space="preserve"> Alat Baru</v>
          </cell>
          <cell r="AR24" t="str">
            <v>17.</v>
          </cell>
          <cell r="AT24" t="str">
            <v>TANDEM ROLLER 6-8 T.</v>
          </cell>
          <cell r="AU24" t="str">
            <v>E17</v>
          </cell>
          <cell r="AV24">
            <v>50</v>
          </cell>
          <cell r="AW24">
            <v>8</v>
          </cell>
          <cell r="AX24" t="str">
            <v>Ton</v>
          </cell>
          <cell r="AY24">
            <v>219780000</v>
          </cell>
          <cell r="AZ24">
            <v>114839.01703504623</v>
          </cell>
          <cell r="BA24" t="str">
            <v xml:space="preserve"> Alat Baru</v>
          </cell>
          <cell r="BC24" t="str">
            <v>1.</v>
          </cell>
          <cell r="BE24" t="str">
            <v>Agregat Kelas A</v>
          </cell>
          <cell r="BI24" t="str">
            <v>v1</v>
          </cell>
          <cell r="BJ24">
            <v>932</v>
          </cell>
          <cell r="BK24" t="str">
            <v>M3</v>
          </cell>
        </row>
        <row r="25">
          <cell r="E25" t="str">
            <v>W'</v>
          </cell>
          <cell r="L25" t="str">
            <v>8.</v>
          </cell>
          <cell r="N25" t="str">
            <v>DUMP TRUCK 3-4 M3</v>
          </cell>
          <cell r="O25" t="str">
            <v>E08</v>
          </cell>
          <cell r="P25">
            <v>100</v>
          </cell>
          <cell r="Q25">
            <v>6</v>
          </cell>
          <cell r="R25" t="str">
            <v>Ton</v>
          </cell>
          <cell r="S25">
            <v>125400000</v>
          </cell>
          <cell r="T25">
            <v>5</v>
          </cell>
          <cell r="U25">
            <v>2000</v>
          </cell>
          <cell r="V25">
            <v>125400000</v>
          </cell>
          <cell r="W25">
            <v>12540000</v>
          </cell>
          <cell r="X25">
            <v>0.33437970328961514</v>
          </cell>
          <cell r="Y25">
            <v>18869.046656632981</v>
          </cell>
          <cell r="Z25">
            <v>125.4</v>
          </cell>
          <cell r="AA25">
            <v>18994.446656632983</v>
          </cell>
          <cell r="AB25">
            <v>0.125</v>
          </cell>
          <cell r="AC25">
            <v>0.01</v>
          </cell>
          <cell r="AD25">
            <v>96875</v>
          </cell>
          <cell r="AE25">
            <v>0</v>
          </cell>
          <cell r="AF25">
            <v>0</v>
          </cell>
          <cell r="AG25">
            <v>0.125</v>
          </cell>
          <cell r="AH25">
            <v>7837.5</v>
          </cell>
          <cell r="AI25">
            <v>11875</v>
          </cell>
          <cell r="AJ25">
            <v>7500</v>
          </cell>
          <cell r="AK25">
            <v>124087.5</v>
          </cell>
          <cell r="AL25">
            <v>143081.94665663299</v>
          </cell>
          <cell r="AM25" t="str">
            <v xml:space="preserve"> Alat Baru</v>
          </cell>
          <cell r="AR25" t="str">
            <v>18.</v>
          </cell>
          <cell r="AT25" t="str">
            <v>TIRE ROLLER 8-10 T.</v>
          </cell>
          <cell r="AU25" t="str">
            <v>E18</v>
          </cell>
          <cell r="AV25">
            <v>60</v>
          </cell>
          <cell r="AW25">
            <v>10</v>
          </cell>
          <cell r="AX25" t="str">
            <v>Ton</v>
          </cell>
          <cell r="AY25">
            <v>231660000</v>
          </cell>
          <cell r="AZ25">
            <v>132576.10103203612</v>
          </cell>
          <cell r="BA25" t="str">
            <v xml:space="preserve"> Alat Baru</v>
          </cell>
          <cell r="BC25" t="str">
            <v>2.</v>
          </cell>
          <cell r="BE25" t="str">
            <v>Agregat Kelas B</v>
          </cell>
          <cell r="BI25" t="str">
            <v>v2</v>
          </cell>
          <cell r="BJ25">
            <v>934</v>
          </cell>
          <cell r="BK25" t="str">
            <v>M3</v>
          </cell>
        </row>
        <row r="26">
          <cell r="L26" t="str">
            <v>9.</v>
          </cell>
          <cell r="N26" t="str">
            <v>DUMP TRUCK</v>
          </cell>
          <cell r="O26" t="str">
            <v>E09</v>
          </cell>
          <cell r="P26">
            <v>125</v>
          </cell>
          <cell r="Q26">
            <v>8</v>
          </cell>
          <cell r="R26" t="str">
            <v>Ton</v>
          </cell>
          <cell r="S26">
            <v>198000000</v>
          </cell>
          <cell r="T26">
            <v>5</v>
          </cell>
          <cell r="U26">
            <v>2000</v>
          </cell>
          <cell r="V26">
            <v>198000000</v>
          </cell>
          <cell r="W26">
            <v>19800000</v>
          </cell>
          <cell r="X26">
            <v>0.33437970328961514</v>
          </cell>
          <cell r="Y26">
            <v>29793.231563104709</v>
          </cell>
          <cell r="Z26">
            <v>198</v>
          </cell>
          <cell r="AA26">
            <v>29991.231563104709</v>
          </cell>
          <cell r="AB26">
            <v>0.125</v>
          </cell>
          <cell r="AC26">
            <v>0.01</v>
          </cell>
          <cell r="AD26">
            <v>121093.75</v>
          </cell>
          <cell r="AE26">
            <v>0</v>
          </cell>
          <cell r="AF26">
            <v>0</v>
          </cell>
          <cell r="AG26">
            <v>0.125</v>
          </cell>
          <cell r="AH26">
            <v>12375</v>
          </cell>
          <cell r="AI26">
            <v>11875</v>
          </cell>
          <cell r="AJ26">
            <v>7500</v>
          </cell>
          <cell r="AK26">
            <v>152843.75</v>
          </cell>
          <cell r="AL26">
            <v>182834.98156310472</v>
          </cell>
          <cell r="AM26" t="str">
            <v xml:space="preserve"> Alat Baru</v>
          </cell>
          <cell r="AR26" t="str">
            <v>19.</v>
          </cell>
          <cell r="AT26" t="str">
            <v>VIBRATORY ROLLER 5-8 T.</v>
          </cell>
          <cell r="AU26" t="str">
            <v>E19</v>
          </cell>
          <cell r="AV26">
            <v>75</v>
          </cell>
          <cell r="AW26">
            <v>7</v>
          </cell>
          <cell r="AX26" t="str">
            <v>Ton</v>
          </cell>
          <cell r="AY26">
            <v>258720000</v>
          </cell>
          <cell r="AZ26">
            <v>153433.29459016395</v>
          </cell>
          <cell r="BA26" t="str">
            <v xml:space="preserve"> Alat Baru</v>
          </cell>
          <cell r="BC26" t="str">
            <v>3.</v>
          </cell>
          <cell r="BE26" t="str">
            <v>ATB</v>
          </cell>
          <cell r="BI26" t="str">
            <v>v3</v>
          </cell>
          <cell r="BJ26">
            <v>634</v>
          </cell>
          <cell r="BK26" t="str">
            <v>M3</v>
          </cell>
          <cell r="BR26" t="str">
            <v xml:space="preserve"> Alat Baru</v>
          </cell>
        </row>
        <row r="27">
          <cell r="C27" t="str">
            <v>b.  Asuransi, dll =</v>
          </cell>
          <cell r="D27">
            <v>2E-3</v>
          </cell>
          <cell r="E27" t="str">
            <v xml:space="preserve">  x   B'</v>
          </cell>
          <cell r="G27" t="str">
            <v>F</v>
          </cell>
          <cell r="H27">
            <v>1533.6</v>
          </cell>
          <cell r="I27" t="str">
            <v>Rupiah</v>
          </cell>
          <cell r="L27" t="str">
            <v>10.</v>
          </cell>
          <cell r="N27" t="str">
            <v>EXCAVATOR 80-140 HP</v>
          </cell>
          <cell r="O27" t="str">
            <v>E10</v>
          </cell>
          <cell r="P27">
            <v>80</v>
          </cell>
          <cell r="Q27">
            <v>0.5</v>
          </cell>
          <cell r="R27" t="str">
            <v>M3</v>
          </cell>
          <cell r="S27">
            <v>462000000</v>
          </cell>
          <cell r="T27">
            <v>5</v>
          </cell>
          <cell r="U27">
            <v>2000</v>
          </cell>
          <cell r="V27">
            <v>462000000</v>
          </cell>
          <cell r="W27">
            <v>46200000</v>
          </cell>
          <cell r="X27">
            <v>0.33437970328961514</v>
          </cell>
          <cell r="Y27">
            <v>69517.540313910984</v>
          </cell>
          <cell r="Z27">
            <v>462</v>
          </cell>
          <cell r="AA27">
            <v>69979.540313910984</v>
          </cell>
          <cell r="AB27">
            <v>0.125</v>
          </cell>
          <cell r="AC27">
            <v>0.01</v>
          </cell>
          <cell r="AD27">
            <v>77500</v>
          </cell>
          <cell r="AE27">
            <v>0</v>
          </cell>
          <cell r="AF27">
            <v>0</v>
          </cell>
          <cell r="AG27">
            <v>0.125</v>
          </cell>
          <cell r="AH27">
            <v>28875</v>
          </cell>
          <cell r="AI27">
            <v>11875</v>
          </cell>
          <cell r="AJ27">
            <v>7500</v>
          </cell>
          <cell r="AK27">
            <v>125750</v>
          </cell>
          <cell r="AL27">
            <v>195729.54031391098</v>
          </cell>
          <cell r="AM27" t="str">
            <v xml:space="preserve"> Alat Baru</v>
          </cell>
          <cell r="AR27" t="str">
            <v>20.</v>
          </cell>
          <cell r="AT27" t="str">
            <v>CONCRETE VIBRATOR</v>
          </cell>
          <cell r="AU27" t="str">
            <v>E20</v>
          </cell>
          <cell r="AV27">
            <v>10</v>
          </cell>
          <cell r="AW27" t="str">
            <v xml:space="preserve">          -</v>
          </cell>
          <cell r="AX27" t="str">
            <v/>
          </cell>
          <cell r="AY27">
            <v>12672000</v>
          </cell>
          <cell r="AZ27">
            <v>35077.394163934427</v>
          </cell>
          <cell r="BA27" t="str">
            <v xml:space="preserve"> Alat Baru</v>
          </cell>
          <cell r="BC27" t="str">
            <v>4.</v>
          </cell>
          <cell r="BE27" t="str">
            <v>ATBL</v>
          </cell>
          <cell r="BI27" t="str">
            <v>v4</v>
          </cell>
          <cell r="BJ27">
            <v>0</v>
          </cell>
          <cell r="BK27" t="str">
            <v>Ton</v>
          </cell>
          <cell r="BR27">
            <v>1150200000</v>
          </cell>
        </row>
        <row r="28">
          <cell r="E28" t="str">
            <v>W'</v>
          </cell>
          <cell r="L28" t="str">
            <v>11.</v>
          </cell>
          <cell r="N28" t="str">
            <v>FLAT BED TRUCK 3-4 M3</v>
          </cell>
          <cell r="O28" t="str">
            <v>E11</v>
          </cell>
          <cell r="P28">
            <v>100</v>
          </cell>
          <cell r="Q28">
            <v>4</v>
          </cell>
          <cell r="R28" t="str">
            <v>M3</v>
          </cell>
          <cell r="S28">
            <v>99000000</v>
          </cell>
          <cell r="T28">
            <v>5</v>
          </cell>
          <cell r="U28">
            <v>2000</v>
          </cell>
          <cell r="V28">
            <v>99000000</v>
          </cell>
          <cell r="W28">
            <v>9900000</v>
          </cell>
          <cell r="X28">
            <v>0.33437970328961514</v>
          </cell>
          <cell r="Y28">
            <v>14896.615781552355</v>
          </cell>
          <cell r="Z28">
            <v>99</v>
          </cell>
          <cell r="AA28">
            <v>14995.615781552355</v>
          </cell>
          <cell r="AB28">
            <v>0.125</v>
          </cell>
          <cell r="AC28">
            <v>0.01</v>
          </cell>
          <cell r="AD28">
            <v>96875</v>
          </cell>
          <cell r="AE28">
            <v>0</v>
          </cell>
          <cell r="AF28">
            <v>0</v>
          </cell>
          <cell r="AG28">
            <v>0.125</v>
          </cell>
          <cell r="AH28">
            <v>6187.5</v>
          </cell>
          <cell r="AI28">
            <v>11875</v>
          </cell>
          <cell r="AJ28">
            <v>7500</v>
          </cell>
          <cell r="AK28">
            <v>122437.5</v>
          </cell>
          <cell r="AL28">
            <v>137433.11578155236</v>
          </cell>
          <cell r="AM28" t="str">
            <v xml:space="preserve"> Alat Baru</v>
          </cell>
          <cell r="AR28" t="str">
            <v>21.</v>
          </cell>
          <cell r="AT28" t="str">
            <v>STONE CRUSHER</v>
          </cell>
          <cell r="AU28" t="str">
            <v>E21</v>
          </cell>
          <cell r="AV28">
            <v>220</v>
          </cell>
          <cell r="AW28">
            <v>30</v>
          </cell>
          <cell r="AX28" t="str">
            <v>T/Jam</v>
          </cell>
          <cell r="AY28">
            <v>415800000</v>
          </cell>
          <cell r="AZ28">
            <v>328969.08628251991</v>
          </cell>
          <cell r="BA28" t="str">
            <v xml:space="preserve"> Alat Baru</v>
          </cell>
          <cell r="BC28" t="str">
            <v>5.</v>
          </cell>
          <cell r="BE28" t="str">
            <v>AC</v>
          </cell>
          <cell r="BI28" t="str">
            <v>v5</v>
          </cell>
          <cell r="BJ28">
            <v>6986</v>
          </cell>
          <cell r="BK28" t="str">
            <v>M2</v>
          </cell>
        </row>
        <row r="29">
          <cell r="L29" t="str">
            <v>12.</v>
          </cell>
          <cell r="N29" t="str">
            <v>GENERATOR SET</v>
          </cell>
          <cell r="O29" t="str">
            <v>E12</v>
          </cell>
          <cell r="P29">
            <v>175</v>
          </cell>
          <cell r="Q29">
            <v>125</v>
          </cell>
          <cell r="R29" t="str">
            <v>KVA</v>
          </cell>
          <cell r="S29">
            <v>84480000</v>
          </cell>
          <cell r="T29">
            <v>5</v>
          </cell>
          <cell r="U29">
            <v>2000</v>
          </cell>
          <cell r="V29">
            <v>84480000</v>
          </cell>
          <cell r="W29">
            <v>8448000</v>
          </cell>
          <cell r="X29">
            <v>0.33437970328961514</v>
          </cell>
          <cell r="Y29">
            <v>12711.778800258009</v>
          </cell>
          <cell r="Z29">
            <v>84.48</v>
          </cell>
          <cell r="AA29">
            <v>12796.258800258009</v>
          </cell>
          <cell r="AB29">
            <v>0.125</v>
          </cell>
          <cell r="AC29">
            <v>0.01</v>
          </cell>
          <cell r="AD29">
            <v>169531.25</v>
          </cell>
          <cell r="AE29">
            <v>0</v>
          </cell>
          <cell r="AF29">
            <v>0</v>
          </cell>
          <cell r="AG29">
            <v>0.125</v>
          </cell>
          <cell r="AH29">
            <v>5280</v>
          </cell>
          <cell r="AI29">
            <v>11875</v>
          </cell>
          <cell r="AJ29">
            <v>7500</v>
          </cell>
          <cell r="AK29">
            <v>194186.25</v>
          </cell>
          <cell r="AL29">
            <v>206982.50880025802</v>
          </cell>
          <cell r="AM29" t="str">
            <v xml:space="preserve"> Alat Baru</v>
          </cell>
          <cell r="AR29" t="str">
            <v>22.</v>
          </cell>
          <cell r="AT29" t="str">
            <v>WATER PUMP 70-100 mm</v>
          </cell>
          <cell r="AU29" t="str">
            <v>E22</v>
          </cell>
          <cell r="AV29">
            <v>6</v>
          </cell>
          <cell r="AW29" t="str">
            <v xml:space="preserve">          -</v>
          </cell>
          <cell r="AX29" t="str">
            <v/>
          </cell>
          <cell r="AY29">
            <v>11880000</v>
          </cell>
          <cell r="AZ29">
            <v>29441.08</v>
          </cell>
          <cell r="BA29" t="str">
            <v xml:space="preserve"> Alat Baru</v>
          </cell>
          <cell r="BC29" t="str">
            <v>6.</v>
          </cell>
          <cell r="BE29" t="str">
            <v>HRS</v>
          </cell>
          <cell r="BI29" t="str">
            <v>v6</v>
          </cell>
          <cell r="BJ29">
            <v>6330</v>
          </cell>
          <cell r="BK29" t="str">
            <v>M2</v>
          </cell>
        </row>
        <row r="30">
          <cell r="C30" t="str">
            <v>Biaya Pasti per Jam             =</v>
          </cell>
          <cell r="E30" t="str">
            <v>( E + F )</v>
          </cell>
          <cell r="G30" t="str">
            <v>G</v>
          </cell>
          <cell r="H30">
            <v>166142.92497999876</v>
          </cell>
          <cell r="I30" t="str">
            <v>Rupiah</v>
          </cell>
          <cell r="L30" t="str">
            <v>13.</v>
          </cell>
          <cell r="N30" t="str">
            <v>MOTOR GRADER &gt;100 HP</v>
          </cell>
          <cell r="O30" t="str">
            <v>E13</v>
          </cell>
          <cell r="P30">
            <v>125</v>
          </cell>
          <cell r="Q30" t="str">
            <v xml:space="preserve">          -</v>
          </cell>
          <cell r="R30" t="str">
            <v/>
          </cell>
          <cell r="S30">
            <v>396000000</v>
          </cell>
          <cell r="T30">
            <v>5</v>
          </cell>
          <cell r="U30">
            <v>2000</v>
          </cell>
          <cell r="V30">
            <v>396000000</v>
          </cell>
          <cell r="W30">
            <v>39600000</v>
          </cell>
          <cell r="X30">
            <v>0.33437970328961514</v>
          </cell>
          <cell r="Y30">
            <v>59586.463126209419</v>
          </cell>
          <cell r="Z30">
            <v>396</v>
          </cell>
          <cell r="AA30">
            <v>59982.463126209419</v>
          </cell>
          <cell r="AB30">
            <v>0.125</v>
          </cell>
          <cell r="AC30">
            <v>0.01</v>
          </cell>
          <cell r="AD30">
            <v>121093.75</v>
          </cell>
          <cell r="AE30">
            <v>0</v>
          </cell>
          <cell r="AF30">
            <v>0</v>
          </cell>
          <cell r="AG30">
            <v>0.125</v>
          </cell>
          <cell r="AH30">
            <v>24750</v>
          </cell>
          <cell r="AI30">
            <v>11875</v>
          </cell>
          <cell r="AJ30">
            <v>7500</v>
          </cell>
          <cell r="AK30">
            <v>165218.75</v>
          </cell>
          <cell r="AL30">
            <v>225201.21312620942</v>
          </cell>
          <cell r="AM30" t="str">
            <v xml:space="preserve"> Alat Baru</v>
          </cell>
          <cell r="AR30" t="str">
            <v>23.</v>
          </cell>
          <cell r="AT30" t="str">
            <v>WATER TANKER 3000-4500 L.</v>
          </cell>
          <cell r="AU30" t="str">
            <v>E23</v>
          </cell>
          <cell r="AV30">
            <v>100</v>
          </cell>
          <cell r="AW30">
            <v>4000</v>
          </cell>
          <cell r="AX30" t="str">
            <v>Liter</v>
          </cell>
          <cell r="AY30">
            <v>87120000</v>
          </cell>
          <cell r="AZ30">
            <v>134891.14188776608</v>
          </cell>
          <cell r="BA30" t="str">
            <v xml:space="preserve"> Alat Baru</v>
          </cell>
          <cell r="BC30" t="str">
            <v>7.</v>
          </cell>
          <cell r="BE30" t="str">
            <v>SBST</v>
          </cell>
          <cell r="BI30" t="str">
            <v>v7</v>
          </cell>
          <cell r="BJ30">
            <v>6210</v>
          </cell>
          <cell r="BK30" t="str">
            <v>M2</v>
          </cell>
        </row>
        <row r="31">
          <cell r="L31" t="str">
            <v>14.</v>
          </cell>
          <cell r="N31" t="str">
            <v>TRACK LOADER 75-100 HP</v>
          </cell>
          <cell r="O31" t="str">
            <v>E14</v>
          </cell>
          <cell r="P31">
            <v>90</v>
          </cell>
          <cell r="Q31">
            <v>1.6</v>
          </cell>
          <cell r="R31" t="str">
            <v>M3</v>
          </cell>
          <cell r="S31">
            <v>374220000</v>
          </cell>
          <cell r="T31">
            <v>5</v>
          </cell>
          <cell r="U31">
            <v>2000</v>
          </cell>
          <cell r="V31">
            <v>374220000</v>
          </cell>
          <cell r="W31">
            <v>37422000</v>
          </cell>
          <cell r="X31">
            <v>0.33437970328961514</v>
          </cell>
          <cell r="Y31">
            <v>56309.207654267899</v>
          </cell>
          <cell r="Z31">
            <v>374.22</v>
          </cell>
          <cell r="AA31">
            <v>56683.4276542679</v>
          </cell>
          <cell r="AB31">
            <v>0.125</v>
          </cell>
          <cell r="AC31">
            <v>0.01</v>
          </cell>
          <cell r="AD31">
            <v>87187.5</v>
          </cell>
          <cell r="AE31">
            <v>0</v>
          </cell>
          <cell r="AF31">
            <v>0</v>
          </cell>
          <cell r="AG31">
            <v>0.125</v>
          </cell>
          <cell r="AH31">
            <v>23388.75</v>
          </cell>
          <cell r="AI31">
            <v>11875</v>
          </cell>
          <cell r="AJ31">
            <v>7500</v>
          </cell>
          <cell r="AK31">
            <v>129951.25</v>
          </cell>
          <cell r="AL31">
            <v>186634.6776542679</v>
          </cell>
          <cell r="AM31" t="str">
            <v xml:space="preserve"> Alat Baru</v>
          </cell>
          <cell r="AR31" t="str">
            <v>24.</v>
          </cell>
          <cell r="AT31" t="str">
            <v>PEDESTRIAN ROLLER</v>
          </cell>
          <cell r="AU31" t="str">
            <v>E24</v>
          </cell>
          <cell r="AV31">
            <v>11</v>
          </cell>
          <cell r="AW31">
            <v>0.98</v>
          </cell>
          <cell r="AX31" t="str">
            <v>Ton</v>
          </cell>
          <cell r="AY31">
            <v>46200000</v>
          </cell>
          <cell r="AZ31">
            <v>40995.900819672133</v>
          </cell>
          <cell r="BA31" t="str">
            <v xml:space="preserve"> Alat Baru</v>
          </cell>
          <cell r="BC31" t="str">
            <v>8.</v>
          </cell>
          <cell r="BE31" t="str">
            <v>DBST</v>
          </cell>
          <cell r="BI31" t="str">
            <v>v8</v>
          </cell>
          <cell r="BJ31">
            <v>6220</v>
          </cell>
          <cell r="BK31" t="str">
            <v>M2</v>
          </cell>
        </row>
        <row r="32">
          <cell r="A32" t="str">
            <v>C.</v>
          </cell>
          <cell r="C32" t="str">
            <v>BIAYA OPERASI PER JAM KERJA</v>
          </cell>
          <cell r="L32" t="str">
            <v>15.</v>
          </cell>
          <cell r="N32" t="str">
            <v>WHEEL LOADER 1.0-1.6 M3</v>
          </cell>
          <cell r="O32" t="str">
            <v>E15</v>
          </cell>
          <cell r="P32">
            <v>105</v>
          </cell>
          <cell r="Q32">
            <v>1.5</v>
          </cell>
          <cell r="R32" t="str">
            <v>M3</v>
          </cell>
          <cell r="S32">
            <v>429000000</v>
          </cell>
          <cell r="T32">
            <v>5</v>
          </cell>
          <cell r="U32">
            <v>2000</v>
          </cell>
          <cell r="V32">
            <v>429000000</v>
          </cell>
          <cell r="W32">
            <v>42900000</v>
          </cell>
          <cell r="X32">
            <v>0.33437970328961514</v>
          </cell>
          <cell r="Y32">
            <v>64552.001720060201</v>
          </cell>
          <cell r="Z32">
            <v>429</v>
          </cell>
          <cell r="AA32">
            <v>64981.001720060201</v>
          </cell>
          <cell r="AB32">
            <v>0.125</v>
          </cell>
          <cell r="AC32">
            <v>0.01</v>
          </cell>
          <cell r="AD32">
            <v>101718.75</v>
          </cell>
          <cell r="AE32">
            <v>0</v>
          </cell>
          <cell r="AF32">
            <v>0</v>
          </cell>
          <cell r="AG32">
            <v>0.125</v>
          </cell>
          <cell r="AH32">
            <v>26812.5</v>
          </cell>
          <cell r="AI32">
            <v>11875</v>
          </cell>
          <cell r="AJ32">
            <v>7500</v>
          </cell>
          <cell r="AK32">
            <v>147906.25</v>
          </cell>
          <cell r="AL32">
            <v>212887.25172006019</v>
          </cell>
          <cell r="AM32" t="str">
            <v xml:space="preserve"> Alat Baru</v>
          </cell>
          <cell r="AR32" t="str">
            <v>25.</v>
          </cell>
          <cell r="AT32" t="str">
            <v>TAMPER</v>
          </cell>
          <cell r="AU32" t="str">
            <v>E25</v>
          </cell>
          <cell r="AV32">
            <v>5</v>
          </cell>
          <cell r="AW32">
            <v>0.17</v>
          </cell>
          <cell r="AX32" t="str">
            <v>Ton</v>
          </cell>
          <cell r="AY32">
            <v>17490000</v>
          </cell>
          <cell r="AZ32">
            <v>32520.55704918033</v>
          </cell>
          <cell r="BA32" t="str">
            <v xml:space="preserve"> Alat Baru</v>
          </cell>
        </row>
        <row r="33">
          <cell r="L33" t="str">
            <v>16.</v>
          </cell>
          <cell r="N33" t="str">
            <v>THREE WHEEL ROLLER 6-8 T</v>
          </cell>
          <cell r="O33" t="str">
            <v>E16</v>
          </cell>
          <cell r="P33">
            <v>55</v>
          </cell>
          <cell r="Q33">
            <v>8</v>
          </cell>
          <cell r="R33" t="str">
            <v>Ton</v>
          </cell>
          <cell r="S33">
            <v>158400000</v>
          </cell>
          <cell r="T33">
            <v>5</v>
          </cell>
          <cell r="U33">
            <v>2000</v>
          </cell>
          <cell r="V33">
            <v>158400000</v>
          </cell>
          <cell r="W33">
            <v>15840000</v>
          </cell>
          <cell r="X33">
            <v>0.33437970328961514</v>
          </cell>
          <cell r="Y33">
            <v>23834.585250483768</v>
          </cell>
          <cell r="Z33">
            <v>158.4</v>
          </cell>
          <cell r="AA33">
            <v>23992.985250483769</v>
          </cell>
          <cell r="AB33">
            <v>0.125</v>
          </cell>
          <cell r="AC33">
            <v>0.01</v>
          </cell>
          <cell r="AD33">
            <v>53281.25</v>
          </cell>
          <cell r="AE33">
            <v>0</v>
          </cell>
          <cell r="AF33">
            <v>0</v>
          </cell>
          <cell r="AG33">
            <v>0.125</v>
          </cell>
          <cell r="AH33">
            <v>9900</v>
          </cell>
          <cell r="AI33">
            <v>11875</v>
          </cell>
          <cell r="AJ33">
            <v>7500</v>
          </cell>
          <cell r="AK33">
            <v>82556.25</v>
          </cell>
          <cell r="AL33">
            <v>106549.23525048376</v>
          </cell>
          <cell r="AM33" t="str">
            <v xml:space="preserve"> Alat Baru</v>
          </cell>
          <cell r="AR33" t="str">
            <v>26.</v>
          </cell>
          <cell r="AT33" t="str">
            <v>JACK HAMMER</v>
          </cell>
          <cell r="AU33" t="str">
            <v>E26</v>
          </cell>
          <cell r="AV33">
            <v>3</v>
          </cell>
          <cell r="AW33" t="str">
            <v xml:space="preserve">          -</v>
          </cell>
          <cell r="AX33" t="str">
            <v/>
          </cell>
          <cell r="AY33">
            <v>17490000</v>
          </cell>
          <cell r="AZ33">
            <v>30583.05704918033</v>
          </cell>
          <cell r="BA33" t="str">
            <v xml:space="preserve"> Alat Baru</v>
          </cell>
          <cell r="BC33" t="str">
            <v>IV</v>
          </cell>
          <cell r="BE33" t="str">
            <v>VOLUME PEKERJAAN ALAT</v>
          </cell>
        </row>
        <row r="34">
          <cell r="A34" t="str">
            <v xml:space="preserve">       1.</v>
          </cell>
          <cell r="C34" t="str">
            <v xml:space="preserve">Bahan Bakar  =  (0.125-0.175 Ltr/HP/Jam)   x Pw x Ms </v>
          </cell>
          <cell r="G34" t="str">
            <v>H1</v>
          </cell>
          <cell r="H34">
            <v>100312.5</v>
          </cell>
          <cell r="I34" t="str">
            <v>Rupiah</v>
          </cell>
          <cell r="L34" t="str">
            <v>17.</v>
          </cell>
          <cell r="N34" t="str">
            <v>TANDEM ROLLER 6-8 T.</v>
          </cell>
          <cell r="O34" t="str">
            <v>E17</v>
          </cell>
          <cell r="P34">
            <v>50</v>
          </cell>
          <cell r="Q34">
            <v>8</v>
          </cell>
          <cell r="R34" t="str">
            <v>Ton</v>
          </cell>
          <cell r="S34">
            <v>219780000</v>
          </cell>
          <cell r="T34">
            <v>5</v>
          </cell>
          <cell r="U34">
            <v>2000</v>
          </cell>
          <cell r="V34">
            <v>219780000</v>
          </cell>
          <cell r="W34">
            <v>21978000</v>
          </cell>
          <cell r="X34">
            <v>0.33437970328961514</v>
          </cell>
          <cell r="Y34">
            <v>33070.48703504623</v>
          </cell>
          <cell r="Z34">
            <v>219.78</v>
          </cell>
          <cell r="AA34">
            <v>33290.267035046229</v>
          </cell>
          <cell r="AB34">
            <v>0.125</v>
          </cell>
          <cell r="AC34">
            <v>0.01</v>
          </cell>
          <cell r="AD34">
            <v>48437.5</v>
          </cell>
          <cell r="AE34">
            <v>0</v>
          </cell>
          <cell r="AF34">
            <v>0</v>
          </cell>
          <cell r="AG34">
            <v>0.125</v>
          </cell>
          <cell r="AH34">
            <v>13736.25</v>
          </cell>
          <cell r="AI34">
            <v>11875</v>
          </cell>
          <cell r="AJ34">
            <v>7500</v>
          </cell>
          <cell r="AK34">
            <v>81548.75</v>
          </cell>
          <cell r="AL34">
            <v>114839.01703504623</v>
          </cell>
          <cell r="AM34" t="str">
            <v xml:space="preserve"> Alat Baru</v>
          </cell>
          <cell r="AR34" t="str">
            <v>27.</v>
          </cell>
          <cell r="AT34" t="str">
            <v>FULVI MIXER</v>
          </cell>
          <cell r="AU34" t="str">
            <v>E27</v>
          </cell>
          <cell r="AV34">
            <v>75</v>
          </cell>
          <cell r="AW34" t="str">
            <v xml:space="preserve">          -</v>
          </cell>
          <cell r="AX34" t="str">
            <v/>
          </cell>
          <cell r="AY34">
            <v>95700000</v>
          </cell>
          <cell r="AZ34">
            <v>112508.26192216728</v>
          </cell>
          <cell r="BA34" t="str">
            <v xml:space="preserve"> Alat Baru</v>
          </cell>
        </row>
        <row r="35">
          <cell r="C35" t="str">
            <v>Bahan Bakar Pemanasan Material</v>
          </cell>
          <cell r="E35" t="str">
            <v>= 12 x 0.7Cp x Ms</v>
          </cell>
          <cell r="G35" t="str">
            <v>H2</v>
          </cell>
          <cell r="H35">
            <v>2247000</v>
          </cell>
          <cell r="I35" t="str">
            <v>Rupiah</v>
          </cell>
          <cell r="J35" t="str">
            <v xml:space="preserve"> Khusus AMP</v>
          </cell>
          <cell r="L35" t="str">
            <v>18.</v>
          </cell>
          <cell r="N35" t="str">
            <v>TIRE ROLLER 8-10 T.</v>
          </cell>
          <cell r="O35" t="str">
            <v>E18</v>
          </cell>
          <cell r="P35">
            <v>60</v>
          </cell>
          <cell r="Q35">
            <v>10</v>
          </cell>
          <cell r="R35" t="str">
            <v>Ton</v>
          </cell>
          <cell r="S35">
            <v>231660000</v>
          </cell>
          <cell r="T35">
            <v>5</v>
          </cell>
          <cell r="U35">
            <v>1800</v>
          </cell>
          <cell r="V35">
            <v>231660000</v>
          </cell>
          <cell r="W35">
            <v>23166000</v>
          </cell>
          <cell r="X35">
            <v>0.33437970328961514</v>
          </cell>
          <cell r="Y35">
            <v>38731.201032036122</v>
          </cell>
          <cell r="Z35">
            <v>257.39999999999998</v>
          </cell>
          <cell r="AA35">
            <v>38988.601032036124</v>
          </cell>
          <cell r="AB35">
            <v>0.125</v>
          </cell>
          <cell r="AC35">
            <v>0.01</v>
          </cell>
          <cell r="AD35">
            <v>58125</v>
          </cell>
          <cell r="AE35">
            <v>0</v>
          </cell>
          <cell r="AF35">
            <v>0</v>
          </cell>
          <cell r="AG35">
            <v>0.125</v>
          </cell>
          <cell r="AH35">
            <v>16087.5</v>
          </cell>
          <cell r="AI35">
            <v>11875</v>
          </cell>
          <cell r="AJ35">
            <v>7500</v>
          </cell>
          <cell r="AK35">
            <v>93587.5</v>
          </cell>
          <cell r="AL35">
            <v>132576.10103203612</v>
          </cell>
          <cell r="AM35" t="str">
            <v xml:space="preserve"> Alat Baru</v>
          </cell>
          <cell r="AR35" t="str">
            <v>28.</v>
          </cell>
          <cell r="AT35" t="str">
            <v>CONCRETE PUMP</v>
          </cell>
          <cell r="AU35" t="str">
            <v>E28</v>
          </cell>
          <cell r="AV35">
            <v>100</v>
          </cell>
          <cell r="AW35">
            <v>8</v>
          </cell>
          <cell r="AX35" t="str">
            <v>M3</v>
          </cell>
          <cell r="AY35">
            <v>105600000</v>
          </cell>
          <cell r="AZ35">
            <v>137245.13704360157</v>
          </cell>
          <cell r="BA35" t="str">
            <v xml:space="preserve"> Alat Baru</v>
          </cell>
          <cell r="BC35" t="str">
            <v>1.</v>
          </cell>
          <cell r="BE35" t="str">
            <v>Agregat Kelas A</v>
          </cell>
          <cell r="BF35" t="str">
            <v>=  v1 x D1 x 80% x 1.05</v>
          </cell>
          <cell r="BI35" t="str">
            <v>w1</v>
          </cell>
          <cell r="BJ35">
            <v>1722.3360000000002</v>
          </cell>
          <cell r="BK35" t="str">
            <v>Ton</v>
          </cell>
        </row>
        <row r="36">
          <cell r="L36" t="str">
            <v>19.</v>
          </cell>
          <cell r="N36" t="str">
            <v>VIBRATORY ROLLER 5-8 T.</v>
          </cell>
          <cell r="O36" t="str">
            <v>E19</v>
          </cell>
          <cell r="P36">
            <v>75</v>
          </cell>
          <cell r="Q36">
            <v>7</v>
          </cell>
          <cell r="R36" t="str">
            <v>Ton</v>
          </cell>
          <cell r="S36">
            <v>258720000</v>
          </cell>
          <cell r="T36">
            <v>4</v>
          </cell>
          <cell r="U36">
            <v>2000</v>
          </cell>
          <cell r="V36">
            <v>258720000</v>
          </cell>
          <cell r="W36">
            <v>25872000</v>
          </cell>
          <cell r="X36">
            <v>0.38628912071535026</v>
          </cell>
          <cell r="Y36">
            <v>44973.324590163938</v>
          </cell>
          <cell r="Z36">
            <v>258.72000000000003</v>
          </cell>
          <cell r="AA36">
            <v>45232.04459016394</v>
          </cell>
          <cell r="AB36">
            <v>0.125</v>
          </cell>
          <cell r="AC36">
            <v>0.01</v>
          </cell>
          <cell r="AD36">
            <v>72656.25</v>
          </cell>
          <cell r="AE36">
            <v>0</v>
          </cell>
          <cell r="AF36">
            <v>0</v>
          </cell>
          <cell r="AG36">
            <v>0.125</v>
          </cell>
          <cell r="AH36">
            <v>16170</v>
          </cell>
          <cell r="AI36">
            <v>11875</v>
          </cell>
          <cell r="AJ36">
            <v>7500</v>
          </cell>
          <cell r="AK36">
            <v>108201.25</v>
          </cell>
          <cell r="AL36">
            <v>153433.29459016395</v>
          </cell>
          <cell r="AM36" t="str">
            <v xml:space="preserve"> Alat Baru</v>
          </cell>
          <cell r="AR36" t="str">
            <v>29.</v>
          </cell>
          <cell r="AT36" t="str">
            <v>TRAILER 20 TON</v>
          </cell>
          <cell r="AU36" t="str">
            <v>E29</v>
          </cell>
          <cell r="AV36">
            <v>175</v>
          </cell>
          <cell r="AW36">
            <v>20</v>
          </cell>
          <cell r="AX36" t="str">
            <v>Ton</v>
          </cell>
          <cell r="AY36">
            <v>223740000</v>
          </cell>
          <cell r="AZ36">
            <v>233389.69661113081</v>
          </cell>
          <cell r="BA36" t="str">
            <v xml:space="preserve"> Alat Baru</v>
          </cell>
          <cell r="BC36" t="str">
            <v>2.</v>
          </cell>
          <cell r="BE36" t="str">
            <v>Agregat Kelas B</v>
          </cell>
          <cell r="BF36" t="str">
            <v>=  v2 x D1 x 80% x 1.05</v>
          </cell>
          <cell r="BI36" t="str">
            <v>w2</v>
          </cell>
          <cell r="BJ36">
            <v>1726.0320000000002</v>
          </cell>
          <cell r="BK36" t="str">
            <v>Ton</v>
          </cell>
        </row>
        <row r="37">
          <cell r="A37" t="str">
            <v xml:space="preserve">       2.</v>
          </cell>
          <cell r="C37" t="str">
            <v>Pelumas         =  (0.01-0.02 Ltr/HP/Jam) x Pw x Mp</v>
          </cell>
          <cell r="G37" t="str">
            <v>I</v>
          </cell>
          <cell r="H37">
            <v>45000</v>
          </cell>
          <cell r="I37" t="str">
            <v>Rupiah</v>
          </cell>
          <cell r="L37" t="str">
            <v>20.</v>
          </cell>
          <cell r="N37" t="str">
            <v>CONCRETE VIBRATOR</v>
          </cell>
          <cell r="O37" t="str">
            <v>E20</v>
          </cell>
          <cell r="P37">
            <v>10</v>
          </cell>
          <cell r="Q37" t="str">
            <v xml:space="preserve">          -</v>
          </cell>
          <cell r="R37" t="str">
            <v/>
          </cell>
          <cell r="S37">
            <v>12672000</v>
          </cell>
          <cell r="T37">
            <v>4</v>
          </cell>
          <cell r="U37">
            <v>1000</v>
          </cell>
          <cell r="V37">
            <v>12672000</v>
          </cell>
          <cell r="W37">
            <v>1267200</v>
          </cell>
          <cell r="X37">
            <v>0.38628912071535026</v>
          </cell>
          <cell r="Y37">
            <v>4405.5501639344266</v>
          </cell>
          <cell r="Z37">
            <v>25.344000000000001</v>
          </cell>
          <cell r="AA37">
            <v>4430.8941639344266</v>
          </cell>
          <cell r="AB37">
            <v>0.125</v>
          </cell>
          <cell r="AC37">
            <v>0.01</v>
          </cell>
          <cell r="AD37">
            <v>9687.5</v>
          </cell>
          <cell r="AE37">
            <v>0</v>
          </cell>
          <cell r="AF37">
            <v>0</v>
          </cell>
          <cell r="AG37">
            <v>0.125</v>
          </cell>
          <cell r="AH37">
            <v>1584</v>
          </cell>
          <cell r="AI37">
            <v>11875</v>
          </cell>
          <cell r="AJ37">
            <v>7500</v>
          </cell>
          <cell r="AK37">
            <v>30646.5</v>
          </cell>
          <cell r="AL37">
            <v>35077.394163934427</v>
          </cell>
          <cell r="AM37" t="str">
            <v xml:space="preserve"> Alat Baru</v>
          </cell>
          <cell r="AR37" t="str">
            <v>30.</v>
          </cell>
          <cell r="AT37" t="str">
            <v>PILE DRIVER + HAMMER</v>
          </cell>
          <cell r="AU37" t="str">
            <v>E30</v>
          </cell>
          <cell r="AV37">
            <v>25</v>
          </cell>
          <cell r="AW37">
            <v>2.5</v>
          </cell>
          <cell r="AX37" t="str">
            <v>Ton</v>
          </cell>
          <cell r="AY37">
            <v>73260000</v>
          </cell>
          <cell r="AZ37">
            <v>59269.255678348745</v>
          </cell>
          <cell r="BA37" t="str">
            <v xml:space="preserve"> Alat Baru</v>
          </cell>
          <cell r="BC37" t="str">
            <v>3.</v>
          </cell>
          <cell r="BE37" t="str">
            <v>ATB</v>
          </cell>
          <cell r="BF37" t="str">
            <v>=  v3 x D2 x 1.05</v>
          </cell>
          <cell r="BI37" t="str">
            <v>w3</v>
          </cell>
          <cell r="BJ37">
            <v>1531.11</v>
          </cell>
          <cell r="BK37" t="str">
            <v>Ton</v>
          </cell>
        </row>
        <row r="38">
          <cell r="L38" t="str">
            <v>21.</v>
          </cell>
          <cell r="N38" t="str">
            <v>STONE CRUSHER</v>
          </cell>
          <cell r="O38" t="str">
            <v>E21</v>
          </cell>
          <cell r="P38">
            <v>220</v>
          </cell>
          <cell r="Q38">
            <v>30</v>
          </cell>
          <cell r="R38" t="str">
            <v>T/Jam</v>
          </cell>
          <cell r="S38">
            <v>415800000</v>
          </cell>
          <cell r="T38">
            <v>5</v>
          </cell>
          <cell r="U38">
            <v>2000</v>
          </cell>
          <cell r="V38">
            <v>415800000</v>
          </cell>
          <cell r="W38">
            <v>41580000</v>
          </cell>
          <cell r="X38">
            <v>0.33437970328961514</v>
          </cell>
          <cell r="Y38">
            <v>62565.78628251989</v>
          </cell>
          <cell r="Z38">
            <v>415.8</v>
          </cell>
          <cell r="AA38">
            <v>62981.586282519893</v>
          </cell>
          <cell r="AB38">
            <v>0.125</v>
          </cell>
          <cell r="AC38">
            <v>0.01</v>
          </cell>
          <cell r="AD38">
            <v>213125</v>
          </cell>
          <cell r="AE38">
            <v>0</v>
          </cell>
          <cell r="AF38">
            <v>0</v>
          </cell>
          <cell r="AG38">
            <v>0.125</v>
          </cell>
          <cell r="AH38">
            <v>25987.5</v>
          </cell>
          <cell r="AI38">
            <v>11875</v>
          </cell>
          <cell r="AJ38">
            <v>15000</v>
          </cell>
          <cell r="AK38">
            <v>265987.5</v>
          </cell>
          <cell r="AL38">
            <v>328969.08628251991</v>
          </cell>
          <cell r="AM38" t="str">
            <v xml:space="preserve"> Alat Baru</v>
          </cell>
          <cell r="AR38" t="str">
            <v>31.</v>
          </cell>
          <cell r="AT38" t="str">
            <v>CRANE ON TRACK 35 TON</v>
          </cell>
          <cell r="AU38" t="str">
            <v>E31</v>
          </cell>
          <cell r="AV38">
            <v>125</v>
          </cell>
          <cell r="AW38">
            <v>35</v>
          </cell>
          <cell r="AX38" t="str">
            <v>Ton</v>
          </cell>
          <cell r="AY38">
            <v>600000000</v>
          </cell>
          <cell r="AZ38">
            <v>259759.30138409976</v>
          </cell>
          <cell r="BA38" t="str">
            <v xml:space="preserve"> Alat Baru</v>
          </cell>
          <cell r="BC38" t="str">
            <v>4.</v>
          </cell>
          <cell r="BE38" t="str">
            <v>ATBL</v>
          </cell>
          <cell r="BF38" t="str">
            <v>=  v4 x 1.05</v>
          </cell>
          <cell r="BI38" t="str">
            <v>w4</v>
          </cell>
          <cell r="BJ38">
            <v>0</v>
          </cell>
          <cell r="BK38" t="str">
            <v>Ton</v>
          </cell>
        </row>
        <row r="39">
          <cell r="A39" t="str">
            <v xml:space="preserve">       3.</v>
          </cell>
          <cell r="C39" t="str">
            <v>Perawatan dan     =</v>
          </cell>
          <cell r="D39" t="str">
            <v>(12,5 % - 17,5 %)  x  B'</v>
          </cell>
          <cell r="G39" t="str">
            <v>K</v>
          </cell>
          <cell r="H39">
            <v>95850</v>
          </cell>
          <cell r="I39" t="str">
            <v>Rupiah</v>
          </cell>
          <cell r="L39" t="str">
            <v>22.</v>
          </cell>
          <cell r="N39" t="str">
            <v>WATER PUMP 70-100 mm</v>
          </cell>
          <cell r="O39" t="str">
            <v>E22</v>
          </cell>
          <cell r="P39">
            <v>6</v>
          </cell>
          <cell r="Q39" t="str">
            <v xml:space="preserve">          -</v>
          </cell>
          <cell r="R39" t="str">
            <v/>
          </cell>
          <cell r="S39">
            <v>11880000</v>
          </cell>
          <cell r="T39">
            <v>2</v>
          </cell>
          <cell r="U39">
            <v>2000</v>
          </cell>
          <cell r="V39">
            <v>11880000</v>
          </cell>
          <cell r="W39">
            <v>1188000</v>
          </cell>
          <cell r="X39">
            <v>0.65454545454545454</v>
          </cell>
          <cell r="Y39">
            <v>3499.2</v>
          </cell>
          <cell r="Z39">
            <v>11.88</v>
          </cell>
          <cell r="AA39">
            <v>3511.08</v>
          </cell>
          <cell r="AB39">
            <v>0.125</v>
          </cell>
          <cell r="AC39">
            <v>0.01</v>
          </cell>
          <cell r="AD39">
            <v>5812.5</v>
          </cell>
          <cell r="AE39">
            <v>0</v>
          </cell>
          <cell r="AF39">
            <v>0</v>
          </cell>
          <cell r="AG39">
            <v>0.125</v>
          </cell>
          <cell r="AH39">
            <v>742.5</v>
          </cell>
          <cell r="AI39">
            <v>11875</v>
          </cell>
          <cell r="AJ39">
            <v>7500</v>
          </cell>
          <cell r="AK39">
            <v>25930</v>
          </cell>
          <cell r="AL39">
            <v>29441.08</v>
          </cell>
          <cell r="AM39" t="str">
            <v xml:space="preserve"> Alat Baru</v>
          </cell>
          <cell r="AR39" t="str">
            <v>32.</v>
          </cell>
          <cell r="AT39" t="str">
            <v>WELDING SET</v>
          </cell>
          <cell r="AU39" t="str">
            <v>E32</v>
          </cell>
          <cell r="AV39">
            <v>40</v>
          </cell>
          <cell r="AW39">
            <v>250</v>
          </cell>
          <cell r="AX39" t="str">
            <v>Amp</v>
          </cell>
          <cell r="AY39">
            <v>13860000</v>
          </cell>
          <cell r="AZ39">
            <v>61090.636209417331</v>
          </cell>
          <cell r="BA39" t="str">
            <v xml:space="preserve"> Alat Baru</v>
          </cell>
          <cell r="BC39" t="str">
            <v>5.</v>
          </cell>
          <cell r="BE39" t="str">
            <v>AC</v>
          </cell>
          <cell r="BF39" t="str">
            <v>=  v5 x t2 x D2 x 1.05</v>
          </cell>
          <cell r="BI39" t="str">
            <v>w5</v>
          </cell>
          <cell r="BJ39">
            <v>674.84760000000006</v>
          </cell>
          <cell r="BK39" t="str">
            <v>Ton</v>
          </cell>
        </row>
        <row r="40">
          <cell r="C40" t="str">
            <v xml:space="preserve">        perbaikan</v>
          </cell>
          <cell r="D40" t="str">
            <v>W'</v>
          </cell>
          <cell r="L40" t="str">
            <v>23.</v>
          </cell>
          <cell r="N40" t="str">
            <v>WATER TANKER 3000-4500 L.</v>
          </cell>
          <cell r="O40" t="str">
            <v>E23</v>
          </cell>
          <cell r="P40">
            <v>100</v>
          </cell>
          <cell r="Q40">
            <v>4000</v>
          </cell>
          <cell r="R40" t="str">
            <v>Liter</v>
          </cell>
          <cell r="S40">
            <v>87120000</v>
          </cell>
          <cell r="T40">
            <v>5</v>
          </cell>
          <cell r="U40">
            <v>2000</v>
          </cell>
          <cell r="V40">
            <v>87120000</v>
          </cell>
          <cell r="W40">
            <v>8712000</v>
          </cell>
          <cell r="X40">
            <v>0.33437970328961514</v>
          </cell>
          <cell r="Y40">
            <v>13109.021887766072</v>
          </cell>
          <cell r="Z40">
            <v>87.12</v>
          </cell>
          <cell r="AA40">
            <v>13196.141887766073</v>
          </cell>
          <cell r="AB40">
            <v>0.125</v>
          </cell>
          <cell r="AC40">
            <v>0.01</v>
          </cell>
          <cell r="AD40">
            <v>96875</v>
          </cell>
          <cell r="AE40">
            <v>0</v>
          </cell>
          <cell r="AF40">
            <v>0</v>
          </cell>
          <cell r="AG40">
            <v>0.125</v>
          </cell>
          <cell r="AH40">
            <v>5445</v>
          </cell>
          <cell r="AI40">
            <v>11875</v>
          </cell>
          <cell r="AJ40">
            <v>7500</v>
          </cell>
          <cell r="AK40">
            <v>121695</v>
          </cell>
          <cell r="AL40">
            <v>134891.14188776608</v>
          </cell>
          <cell r="AM40" t="str">
            <v xml:space="preserve"> Alat Baru</v>
          </cell>
          <cell r="AR40" t="str">
            <v>33.</v>
          </cell>
          <cell r="AT40" t="str">
            <v>BORE PILE MACHINE</v>
          </cell>
          <cell r="AU40" t="str">
            <v>E33</v>
          </cell>
          <cell r="AV40">
            <v>150</v>
          </cell>
          <cell r="AW40">
            <v>2000</v>
          </cell>
          <cell r="AX40" t="str">
            <v>Meter</v>
          </cell>
          <cell r="AY40">
            <v>1350000000</v>
          </cell>
          <cell r="AZ40">
            <v>433091.24061422446</v>
          </cell>
          <cell r="BA40" t="str">
            <v xml:space="preserve"> Alat Baru</v>
          </cell>
          <cell r="BC40" t="str">
            <v>6.</v>
          </cell>
          <cell r="BE40" t="str">
            <v>HRS</v>
          </cell>
          <cell r="BF40" t="str">
            <v>=  v6 x t3 x D2 x 1.05</v>
          </cell>
          <cell r="BI40" t="str">
            <v>w6</v>
          </cell>
          <cell r="BJ40">
            <v>458.60849999999999</v>
          </cell>
          <cell r="BK40" t="str">
            <v>Ton</v>
          </cell>
        </row>
        <row r="41">
          <cell r="A41" t="str">
            <v xml:space="preserve">       4.</v>
          </cell>
          <cell r="C41" t="str">
            <v>Operator</v>
          </cell>
          <cell r="D41" t="str">
            <v>=   ( 1  Orang / Jam )  x  U1</v>
          </cell>
          <cell r="G41" t="str">
            <v>L</v>
          </cell>
          <cell r="H41">
            <v>11875</v>
          </cell>
          <cell r="I41" t="str">
            <v>Rupiah</v>
          </cell>
          <cell r="L41" t="str">
            <v>24.</v>
          </cell>
          <cell r="N41" t="str">
            <v>PEDESTRIAN ROLLER</v>
          </cell>
          <cell r="O41" t="str">
            <v>E24</v>
          </cell>
          <cell r="P41">
            <v>11</v>
          </cell>
          <cell r="Q41">
            <v>0.98</v>
          </cell>
          <cell r="R41" t="str">
            <v>Ton</v>
          </cell>
          <cell r="S41">
            <v>46200000</v>
          </cell>
          <cell r="T41">
            <v>4</v>
          </cell>
          <cell r="U41">
            <v>2000</v>
          </cell>
          <cell r="V41">
            <v>46200000</v>
          </cell>
          <cell r="W41">
            <v>4620000</v>
          </cell>
          <cell r="X41">
            <v>0.38628912071535026</v>
          </cell>
          <cell r="Y41">
            <v>8030.9508196721317</v>
          </cell>
          <cell r="Z41">
            <v>46.2</v>
          </cell>
          <cell r="AA41">
            <v>8077.1508196721315</v>
          </cell>
          <cell r="AB41">
            <v>0.125</v>
          </cell>
          <cell r="AC41">
            <v>0.01</v>
          </cell>
          <cell r="AD41">
            <v>10656.25</v>
          </cell>
          <cell r="AE41">
            <v>0</v>
          </cell>
          <cell r="AF41">
            <v>0</v>
          </cell>
          <cell r="AG41">
            <v>0.125</v>
          </cell>
          <cell r="AH41">
            <v>2887.5</v>
          </cell>
          <cell r="AI41">
            <v>11875</v>
          </cell>
          <cell r="AJ41">
            <v>7500</v>
          </cell>
          <cell r="AK41">
            <v>32918.75</v>
          </cell>
          <cell r="AL41">
            <v>40995.900819672133</v>
          </cell>
          <cell r="AM41" t="str">
            <v xml:space="preserve"> Alat Baru</v>
          </cell>
          <cell r="AR41" t="str">
            <v>34.</v>
          </cell>
          <cell r="AT41" t="str">
            <v>ASPHALT LIQUID MIXER</v>
          </cell>
          <cell r="AU41" t="str">
            <v>E34</v>
          </cell>
          <cell r="AV41">
            <v>5</v>
          </cell>
          <cell r="AW41">
            <v>1000</v>
          </cell>
          <cell r="AX41" t="str">
            <v>Liter</v>
          </cell>
          <cell r="AY41">
            <v>9900000</v>
          </cell>
          <cell r="AZ41">
            <v>26568.318032786887</v>
          </cell>
          <cell r="BA41" t="str">
            <v xml:space="preserve"> Alat Baru</v>
          </cell>
          <cell r="BC41" t="str">
            <v>7.</v>
          </cell>
          <cell r="BE41" t="str">
            <v>SBST</v>
          </cell>
          <cell r="BF41" t="str">
            <v>=  v7 x t4 x D3 x 1.05</v>
          </cell>
          <cell r="BI41" t="str">
            <v>w7</v>
          </cell>
          <cell r="BJ41">
            <v>260.82</v>
          </cell>
          <cell r="BK41" t="str">
            <v>Ton</v>
          </cell>
        </row>
        <row r="42">
          <cell r="A42" t="str">
            <v xml:space="preserve">       5.</v>
          </cell>
          <cell r="C42" t="str">
            <v>Pembantu Operator</v>
          </cell>
          <cell r="D42" t="str">
            <v>=   ( 3  Orang / Jam )  x  U2</v>
          </cell>
          <cell r="G42" t="str">
            <v>M</v>
          </cell>
          <cell r="H42">
            <v>22500</v>
          </cell>
          <cell r="I42" t="str">
            <v>Rupiah</v>
          </cell>
          <cell r="L42" t="str">
            <v>25.</v>
          </cell>
          <cell r="N42" t="str">
            <v>TAMPER</v>
          </cell>
          <cell r="O42" t="str">
            <v>E25</v>
          </cell>
          <cell r="P42">
            <v>5</v>
          </cell>
          <cell r="Q42">
            <v>0.17</v>
          </cell>
          <cell r="R42" t="str">
            <v>Ton</v>
          </cell>
          <cell r="S42">
            <v>17490000</v>
          </cell>
          <cell r="T42">
            <v>4</v>
          </cell>
          <cell r="U42">
            <v>1000</v>
          </cell>
          <cell r="V42">
            <v>17490000</v>
          </cell>
          <cell r="W42">
            <v>1749000</v>
          </cell>
          <cell r="X42">
            <v>0.38628912071535026</v>
          </cell>
          <cell r="Y42">
            <v>6080.5770491803287</v>
          </cell>
          <cell r="Z42">
            <v>34.979999999999997</v>
          </cell>
          <cell r="AA42">
            <v>6115.5570491803282</v>
          </cell>
          <cell r="AB42">
            <v>0.125</v>
          </cell>
          <cell r="AC42">
            <v>0.01</v>
          </cell>
          <cell r="AD42">
            <v>4843.75</v>
          </cell>
          <cell r="AE42">
            <v>0</v>
          </cell>
          <cell r="AF42">
            <v>0</v>
          </cell>
          <cell r="AG42">
            <v>0.125</v>
          </cell>
          <cell r="AH42">
            <v>2186.25</v>
          </cell>
          <cell r="AI42">
            <v>11875</v>
          </cell>
          <cell r="AJ42">
            <v>7500</v>
          </cell>
          <cell r="AK42">
            <v>26405</v>
          </cell>
          <cell r="AL42">
            <v>32520.55704918033</v>
          </cell>
          <cell r="AM42" t="str">
            <v xml:space="preserve"> Alat Baru</v>
          </cell>
          <cell r="AR42" t="str">
            <v>35.</v>
          </cell>
          <cell r="AT42" t="str">
            <v>TRAILLER 15 TON</v>
          </cell>
          <cell r="AU42" t="str">
            <v>E35</v>
          </cell>
          <cell r="AV42">
            <v>150</v>
          </cell>
          <cell r="AW42">
            <v>15</v>
          </cell>
          <cell r="AX42" t="str">
            <v>Ton</v>
          </cell>
          <cell r="AY42">
            <v>276000000</v>
          </cell>
          <cell r="AZ42">
            <v>227554.86853980148</v>
          </cell>
          <cell r="BA42" t="str">
            <v xml:space="preserve"> Alat Baru</v>
          </cell>
          <cell r="BC42" t="str">
            <v>8.</v>
          </cell>
          <cell r="BE42" t="str">
            <v>DBST</v>
          </cell>
          <cell r="BF42" t="str">
            <v>=  v8 x t4 x D3 x 1.05</v>
          </cell>
          <cell r="BI42" t="str">
            <v>w8</v>
          </cell>
          <cell r="BJ42">
            <v>391.86</v>
          </cell>
          <cell r="BK42" t="str">
            <v>Ton</v>
          </cell>
        </row>
        <row r="43">
          <cell r="L43" t="str">
            <v>26.</v>
          </cell>
          <cell r="N43" t="str">
            <v>JACK HAMMER</v>
          </cell>
          <cell r="O43" t="str">
            <v>E26</v>
          </cell>
          <cell r="P43">
            <v>3</v>
          </cell>
          <cell r="Q43" t="str">
            <v xml:space="preserve">          -</v>
          </cell>
          <cell r="R43" t="str">
            <v/>
          </cell>
          <cell r="S43">
            <v>17490000</v>
          </cell>
          <cell r="T43">
            <v>4</v>
          </cell>
          <cell r="U43">
            <v>1000</v>
          </cell>
          <cell r="V43">
            <v>17490000</v>
          </cell>
          <cell r="W43">
            <v>1749000</v>
          </cell>
          <cell r="X43">
            <v>0.38628912071535026</v>
          </cell>
          <cell r="Y43">
            <v>6080.5770491803287</v>
          </cell>
          <cell r="Z43">
            <v>34.979999999999997</v>
          </cell>
          <cell r="AA43">
            <v>6115.5570491803282</v>
          </cell>
          <cell r="AB43">
            <v>0.125</v>
          </cell>
          <cell r="AC43">
            <v>0.01</v>
          </cell>
          <cell r="AD43">
            <v>2906.25</v>
          </cell>
          <cell r="AE43">
            <v>0</v>
          </cell>
          <cell r="AF43">
            <v>0</v>
          </cell>
          <cell r="AG43">
            <v>0.125</v>
          </cell>
          <cell r="AH43">
            <v>2186.25</v>
          </cell>
          <cell r="AI43">
            <v>11875</v>
          </cell>
          <cell r="AJ43">
            <v>7500</v>
          </cell>
          <cell r="AK43">
            <v>24467.5</v>
          </cell>
          <cell r="AL43">
            <v>30583.05704918033</v>
          </cell>
          <cell r="AM43" t="str">
            <v xml:space="preserve"> Alat Baru</v>
          </cell>
          <cell r="AR43" t="str">
            <v>36.</v>
          </cell>
        </row>
        <row r="44">
          <cell r="C44" t="str">
            <v>Biaya Operasi per Jam        =</v>
          </cell>
          <cell r="E44" t="str">
            <v>(H+I+K+L+M)</v>
          </cell>
          <cell r="G44" t="str">
            <v>P</v>
          </cell>
          <cell r="H44">
            <v>2522537.5</v>
          </cell>
          <cell r="I44" t="str">
            <v>Rupiah</v>
          </cell>
          <cell r="L44" t="str">
            <v>27.</v>
          </cell>
          <cell r="N44" t="str">
            <v>FULVI MIXER</v>
          </cell>
          <cell r="O44" t="str">
            <v>E27</v>
          </cell>
          <cell r="P44">
            <v>75</v>
          </cell>
          <cell r="Q44" t="str">
            <v xml:space="preserve">          -</v>
          </cell>
          <cell r="R44" t="str">
            <v/>
          </cell>
          <cell r="S44">
            <v>95700000</v>
          </cell>
          <cell r="T44">
            <v>5</v>
          </cell>
          <cell r="U44">
            <v>2000</v>
          </cell>
          <cell r="V44">
            <v>95700000</v>
          </cell>
          <cell r="W44">
            <v>9570000</v>
          </cell>
          <cell r="X44">
            <v>0.33437970328961514</v>
          </cell>
          <cell r="Y44">
            <v>14400.061922167275</v>
          </cell>
          <cell r="Z44">
            <v>95.7</v>
          </cell>
          <cell r="AA44">
            <v>14495.761922167276</v>
          </cell>
          <cell r="AB44">
            <v>0.125</v>
          </cell>
          <cell r="AC44">
            <v>0.01</v>
          </cell>
          <cell r="AD44">
            <v>72656.25</v>
          </cell>
          <cell r="AE44">
            <v>0</v>
          </cell>
          <cell r="AF44">
            <v>0</v>
          </cell>
          <cell r="AG44">
            <v>0.125</v>
          </cell>
          <cell r="AH44">
            <v>5981.25</v>
          </cell>
          <cell r="AI44">
            <v>11875</v>
          </cell>
          <cell r="AJ44">
            <v>7500</v>
          </cell>
          <cell r="AK44">
            <v>98012.5</v>
          </cell>
          <cell r="AL44">
            <v>112508.26192216728</v>
          </cell>
          <cell r="AM44" t="str">
            <v xml:space="preserve"> Alat Baru</v>
          </cell>
          <cell r="AR44" t="str">
            <v>37.</v>
          </cell>
          <cell r="BE44" t="str">
            <v>Total Volume Pekerjaan Alat</v>
          </cell>
          <cell r="BG44" t="str">
            <v>=  w1 + . . . + w8</v>
          </cell>
          <cell r="BI44" t="str">
            <v>W</v>
          </cell>
          <cell r="BJ44">
            <v>6765.6140999999998</v>
          </cell>
          <cell r="BK44" t="str">
            <v>Ton</v>
          </cell>
        </row>
        <row r="45">
          <cell r="L45" t="str">
            <v>28.</v>
          </cell>
          <cell r="N45" t="str">
            <v>CONCRETE PUMP</v>
          </cell>
          <cell r="O45" t="str">
            <v>E28</v>
          </cell>
          <cell r="P45">
            <v>100</v>
          </cell>
          <cell r="Q45">
            <v>8</v>
          </cell>
          <cell r="R45" t="str">
            <v>M3</v>
          </cell>
          <cell r="S45">
            <v>105600000</v>
          </cell>
          <cell r="T45">
            <v>6</v>
          </cell>
          <cell r="U45">
            <v>2000</v>
          </cell>
          <cell r="V45">
            <v>105600000</v>
          </cell>
          <cell r="W45">
            <v>10560000</v>
          </cell>
          <cell r="X45">
            <v>0.30070574586703619</v>
          </cell>
          <cell r="Y45">
            <v>14289.53704360156</v>
          </cell>
          <cell r="Z45">
            <v>105.6</v>
          </cell>
          <cell r="AA45">
            <v>14395.13704360156</v>
          </cell>
          <cell r="AB45">
            <v>0.125</v>
          </cell>
          <cell r="AC45">
            <v>0.01</v>
          </cell>
          <cell r="AD45">
            <v>96875</v>
          </cell>
          <cell r="AG45">
            <v>0.125</v>
          </cell>
          <cell r="AH45">
            <v>6600</v>
          </cell>
          <cell r="AI45">
            <v>11875</v>
          </cell>
          <cell r="AJ45">
            <v>7500</v>
          </cell>
          <cell r="AK45">
            <v>122850</v>
          </cell>
          <cell r="AL45">
            <v>137245.13704360157</v>
          </cell>
          <cell r="AM45" t="str">
            <v xml:space="preserve"> Alat Baru</v>
          </cell>
          <cell r="AR45" t="str">
            <v>38.</v>
          </cell>
        </row>
        <row r="46">
          <cell r="A46" t="str">
            <v>D.</v>
          </cell>
          <cell r="C46" t="str">
            <v>TOTAL BIAYA SEWA ALAT / JAM   =  ( G + P )</v>
          </cell>
          <cell r="G46" t="str">
            <v>T</v>
          </cell>
          <cell r="H46">
            <v>2688680.4249799987</v>
          </cell>
          <cell r="I46" t="str">
            <v>Rupiah</v>
          </cell>
          <cell r="L46" t="str">
            <v>29.</v>
          </cell>
          <cell r="N46" t="str">
            <v>TRAILER 20 TON</v>
          </cell>
          <cell r="O46" t="str">
            <v>E29</v>
          </cell>
          <cell r="P46">
            <v>175</v>
          </cell>
          <cell r="Q46">
            <v>20</v>
          </cell>
          <cell r="R46" t="str">
            <v>Ton</v>
          </cell>
          <cell r="S46">
            <v>223740000</v>
          </cell>
          <cell r="T46">
            <v>6</v>
          </cell>
          <cell r="U46">
            <v>2000</v>
          </cell>
          <cell r="V46">
            <v>223740000</v>
          </cell>
          <cell r="W46">
            <v>22374000</v>
          </cell>
          <cell r="X46">
            <v>0.30070574586703619</v>
          </cell>
          <cell r="Y46">
            <v>30275.956611130805</v>
          </cell>
          <cell r="Z46">
            <v>223.74</v>
          </cell>
          <cell r="AA46">
            <v>30499.696611130807</v>
          </cell>
          <cell r="AB46">
            <v>0.125</v>
          </cell>
          <cell r="AC46">
            <v>0.01</v>
          </cell>
          <cell r="AD46">
            <v>169531.25</v>
          </cell>
          <cell r="AG46">
            <v>0.125</v>
          </cell>
          <cell r="AH46">
            <v>13983.75</v>
          </cell>
          <cell r="AI46">
            <v>11875</v>
          </cell>
          <cell r="AJ46">
            <v>7500</v>
          </cell>
          <cell r="AK46">
            <v>202890</v>
          </cell>
          <cell r="AL46">
            <v>233389.69661113081</v>
          </cell>
          <cell r="AM46" t="str">
            <v xml:space="preserve"> Alat Baru</v>
          </cell>
          <cell r="AR46" t="str">
            <v>39.</v>
          </cell>
          <cell r="BC46" t="str">
            <v>V</v>
          </cell>
          <cell r="BE46" t="str">
            <v>PERHITUNGAN KAPASITAS ALAT</v>
          </cell>
          <cell r="BR46" t="str">
            <v xml:space="preserve"> Alat Baru</v>
          </cell>
        </row>
        <row r="47">
          <cell r="L47" t="str">
            <v>30</v>
          </cell>
          <cell r="N47" t="str">
            <v>PILE DRIVER + HAMMER</v>
          </cell>
          <cell r="O47" t="str">
            <v>E30</v>
          </cell>
          <cell r="P47">
            <v>25</v>
          </cell>
          <cell r="Q47">
            <v>2.5</v>
          </cell>
          <cell r="R47" t="str">
            <v>Ton</v>
          </cell>
          <cell r="S47">
            <v>73260000</v>
          </cell>
          <cell r="T47">
            <v>5</v>
          </cell>
          <cell r="U47">
            <v>2000</v>
          </cell>
          <cell r="V47">
            <v>73260000</v>
          </cell>
          <cell r="W47">
            <v>7326000</v>
          </cell>
          <cell r="X47">
            <v>0.33437970328961514</v>
          </cell>
          <cell r="Y47">
            <v>11023.495678348743</v>
          </cell>
          <cell r="Z47">
            <v>73.260000000000005</v>
          </cell>
          <cell r="AA47">
            <v>11096.755678348743</v>
          </cell>
          <cell r="AB47">
            <v>0.125</v>
          </cell>
          <cell r="AC47">
            <v>0.01</v>
          </cell>
          <cell r="AD47">
            <v>24218.75</v>
          </cell>
          <cell r="AG47">
            <v>0.125</v>
          </cell>
          <cell r="AH47">
            <v>4578.75</v>
          </cell>
          <cell r="AI47">
            <v>11875</v>
          </cell>
          <cell r="AJ47">
            <v>7500</v>
          </cell>
          <cell r="AK47">
            <v>48172.5</v>
          </cell>
          <cell r="AL47">
            <v>59269.255678348745</v>
          </cell>
          <cell r="AM47" t="str">
            <v xml:space="preserve"> Alat Baru</v>
          </cell>
          <cell r="AR47" t="str">
            <v>40.</v>
          </cell>
          <cell r="BC47" t="str">
            <v>1.</v>
          </cell>
          <cell r="BE47" t="str">
            <v>Masa Mobilisasi / Demobilisasi</v>
          </cell>
          <cell r="BI47" t="str">
            <v>Tm</v>
          </cell>
          <cell r="BJ47">
            <v>3</v>
          </cell>
          <cell r="BK47" t="str">
            <v>Bulan</v>
          </cell>
          <cell r="BR47">
            <v>241560000</v>
          </cell>
        </row>
        <row r="48">
          <cell r="L48" t="str">
            <v>31.</v>
          </cell>
          <cell r="N48" t="str">
            <v>CRANE ON TRACK 35 TON</v>
          </cell>
          <cell r="O48" t="str">
            <v>E31</v>
          </cell>
          <cell r="P48">
            <v>125</v>
          </cell>
          <cell r="Q48">
            <v>35</v>
          </cell>
          <cell r="R48" t="str">
            <v>Ton</v>
          </cell>
          <cell r="S48">
            <v>600000000</v>
          </cell>
          <cell r="T48">
            <v>6</v>
          </cell>
          <cell r="U48">
            <v>2000</v>
          </cell>
          <cell r="V48">
            <v>600000000</v>
          </cell>
          <cell r="W48">
            <v>60000000</v>
          </cell>
          <cell r="X48">
            <v>0.30070574586703619</v>
          </cell>
          <cell r="Y48">
            <v>81190.551384099774</v>
          </cell>
          <cell r="Z48">
            <v>600</v>
          </cell>
          <cell r="AA48">
            <v>81790.551384099774</v>
          </cell>
          <cell r="AB48">
            <v>0.125</v>
          </cell>
          <cell r="AC48">
            <v>0.01</v>
          </cell>
          <cell r="AD48">
            <v>121093.75</v>
          </cell>
          <cell r="AG48">
            <v>0.125</v>
          </cell>
          <cell r="AH48">
            <v>37500</v>
          </cell>
          <cell r="AI48">
            <v>11875</v>
          </cell>
          <cell r="AJ48">
            <v>7500</v>
          </cell>
          <cell r="AK48">
            <v>177968.75</v>
          </cell>
          <cell r="AL48">
            <v>259759.30138409976</v>
          </cell>
          <cell r="AM48" t="str">
            <v xml:space="preserve"> Alat Baru</v>
          </cell>
          <cell r="BC48" t="str">
            <v>2.</v>
          </cell>
          <cell r="BE48" t="str">
            <v>Waktu Produksi (Di luar masa Mobilisasi &amp; Hari Libur)</v>
          </cell>
          <cell r="BI48" t="str">
            <v>T</v>
          </cell>
          <cell r="BJ48">
            <v>7.5</v>
          </cell>
          <cell r="BK48" t="str">
            <v>Bulan</v>
          </cell>
        </row>
        <row r="49">
          <cell r="A49" t="str">
            <v>E.</v>
          </cell>
          <cell r="C49" t="str">
            <v>LAIN - LAIN</v>
          </cell>
          <cell r="L49" t="str">
            <v>32.</v>
          </cell>
          <cell r="N49" t="str">
            <v>WELDING SET</v>
          </cell>
          <cell r="O49" t="str">
            <v>E32</v>
          </cell>
          <cell r="P49">
            <v>40</v>
          </cell>
          <cell r="Q49">
            <v>250</v>
          </cell>
          <cell r="R49" t="str">
            <v>Amp</v>
          </cell>
          <cell r="S49">
            <v>13860000</v>
          </cell>
          <cell r="T49">
            <v>5</v>
          </cell>
          <cell r="U49">
            <v>2000</v>
          </cell>
          <cell r="V49">
            <v>13860000</v>
          </cell>
          <cell r="W49">
            <v>1386000</v>
          </cell>
          <cell r="X49">
            <v>0.33437970328961514</v>
          </cell>
          <cell r="Y49">
            <v>2085.5262094173295</v>
          </cell>
          <cell r="Z49">
            <v>13.86</v>
          </cell>
          <cell r="AA49">
            <v>2099.3862094173296</v>
          </cell>
          <cell r="AB49">
            <v>0.125</v>
          </cell>
          <cell r="AC49">
            <v>0.01</v>
          </cell>
          <cell r="AD49">
            <v>38750</v>
          </cell>
          <cell r="AG49">
            <v>0.125</v>
          </cell>
          <cell r="AH49">
            <v>866.25</v>
          </cell>
          <cell r="AI49">
            <v>11875</v>
          </cell>
          <cell r="AJ49">
            <v>7500</v>
          </cell>
          <cell r="AK49">
            <v>58991.25</v>
          </cell>
          <cell r="AL49">
            <v>61090.636209417331</v>
          </cell>
          <cell r="AM49" t="str">
            <v xml:space="preserve"> Alat Baru</v>
          </cell>
          <cell r="BC49" t="str">
            <v>3.</v>
          </cell>
          <cell r="BE49" t="str">
            <v>Jumlah hari kerja efektif / bulan</v>
          </cell>
          <cell r="BI49" t="str">
            <v>Te1</v>
          </cell>
          <cell r="BJ49">
            <v>25</v>
          </cell>
          <cell r="BK49" t="str">
            <v>Hari/Bln</v>
          </cell>
        </row>
        <row r="50">
          <cell r="A50" t="str">
            <v xml:space="preserve">       1.</v>
          </cell>
          <cell r="C50" t="str">
            <v>Tingkat Suku Bunga</v>
          </cell>
          <cell r="G50" t="str">
            <v>i</v>
          </cell>
          <cell r="H50">
            <v>20</v>
          </cell>
          <cell r="I50" t="str">
            <v>% / Tahun</v>
          </cell>
          <cell r="L50" t="str">
            <v>33.</v>
          </cell>
          <cell r="N50" t="str">
            <v>BORE PILE MACHINE</v>
          </cell>
          <cell r="O50" t="str">
            <v>E33</v>
          </cell>
          <cell r="P50">
            <v>150</v>
          </cell>
          <cell r="Q50">
            <v>2000</v>
          </cell>
          <cell r="R50" t="str">
            <v>Meter</v>
          </cell>
          <cell r="S50">
            <v>1350000000</v>
          </cell>
          <cell r="T50">
            <v>6</v>
          </cell>
          <cell r="U50">
            <v>2000</v>
          </cell>
          <cell r="V50">
            <v>1350000000</v>
          </cell>
          <cell r="W50">
            <v>135000000</v>
          </cell>
          <cell r="X50">
            <v>0.30070574586703619</v>
          </cell>
          <cell r="Y50">
            <v>182678.74061422449</v>
          </cell>
          <cell r="Z50">
            <v>1350</v>
          </cell>
          <cell r="AA50">
            <v>184028.74061422449</v>
          </cell>
          <cell r="AB50">
            <v>0.125</v>
          </cell>
          <cell r="AC50">
            <v>0.01</v>
          </cell>
          <cell r="AD50">
            <v>145312.5</v>
          </cell>
          <cell r="AG50">
            <v>0.125</v>
          </cell>
          <cell r="AH50">
            <v>84375</v>
          </cell>
          <cell r="AI50">
            <v>11875</v>
          </cell>
          <cell r="AJ50">
            <v>7500</v>
          </cell>
          <cell r="AK50">
            <v>249062.5</v>
          </cell>
          <cell r="AL50">
            <v>433091.24061422446</v>
          </cell>
          <cell r="AM50" t="str">
            <v xml:space="preserve"> Alat Baru</v>
          </cell>
          <cell r="BC50" t="str">
            <v>4.</v>
          </cell>
          <cell r="BE50" t="str">
            <v>Jumlah jam kerja efektif / hari</v>
          </cell>
          <cell r="BI50" t="str">
            <v>Te2</v>
          </cell>
          <cell r="BJ50">
            <v>7</v>
          </cell>
          <cell r="BK50" t="str">
            <v>Jam/Hari</v>
          </cell>
        </row>
        <row r="51">
          <cell r="A51" t="str">
            <v xml:space="preserve">       2.</v>
          </cell>
          <cell r="C51" t="str">
            <v>Upah Operator / Sopir</v>
          </cell>
          <cell r="G51" t="str">
            <v>U1</v>
          </cell>
          <cell r="H51">
            <v>11875</v>
          </cell>
          <cell r="I51" t="str">
            <v>Rp./Jam</v>
          </cell>
          <cell r="L51" t="str">
            <v>34.</v>
          </cell>
          <cell r="N51" t="str">
            <v>ASPHALT LIQUID MIXER</v>
          </cell>
          <cell r="O51" t="str">
            <v>E34</v>
          </cell>
          <cell r="P51">
            <v>5</v>
          </cell>
          <cell r="Q51">
            <v>1000</v>
          </cell>
          <cell r="R51" t="str">
            <v>Liter</v>
          </cell>
          <cell r="S51">
            <v>9900000</v>
          </cell>
          <cell r="T51">
            <v>4</v>
          </cell>
          <cell r="U51">
            <v>2000</v>
          </cell>
          <cell r="V51">
            <v>9900000</v>
          </cell>
          <cell r="W51">
            <v>990000</v>
          </cell>
          <cell r="X51">
            <v>0.38628912071535026</v>
          </cell>
          <cell r="Y51">
            <v>1720.9180327868855</v>
          </cell>
          <cell r="Z51">
            <v>9.9</v>
          </cell>
          <cell r="AA51">
            <v>1730.8180327868856</v>
          </cell>
          <cell r="AB51">
            <v>0.125</v>
          </cell>
          <cell r="AC51">
            <v>0.01</v>
          </cell>
          <cell r="AD51">
            <v>4843.75</v>
          </cell>
          <cell r="AG51">
            <v>0.125</v>
          </cell>
          <cell r="AH51">
            <v>618.75</v>
          </cell>
          <cell r="AI51">
            <v>11875</v>
          </cell>
          <cell r="AJ51">
            <v>7500</v>
          </cell>
          <cell r="AK51">
            <v>24837.5</v>
          </cell>
          <cell r="AL51">
            <v>26568.318032786887</v>
          </cell>
          <cell r="AM51" t="str">
            <v xml:space="preserve"> Alat Baru</v>
          </cell>
          <cell r="BC51" t="str">
            <v>5.</v>
          </cell>
          <cell r="BE51" t="str">
            <v>Faktor efisiensi alat</v>
          </cell>
          <cell r="BI51" t="str">
            <v>Fa</v>
          </cell>
          <cell r="BJ51">
            <v>0.7</v>
          </cell>
          <cell r="BK51" t="str">
            <v>-</v>
          </cell>
        </row>
        <row r="52">
          <cell r="A52" t="str">
            <v xml:space="preserve">       3.</v>
          </cell>
          <cell r="C52" t="str">
            <v>Upah Pembantu Operator / Pmb.Sopir</v>
          </cell>
          <cell r="G52" t="str">
            <v>U2</v>
          </cell>
          <cell r="H52">
            <v>7500</v>
          </cell>
          <cell r="I52" t="str">
            <v>Rp./Jam</v>
          </cell>
          <cell r="N52" t="str">
            <v xml:space="preserve">KETERANGAN  : </v>
          </cell>
          <cell r="O52" t="str">
            <v>1.</v>
          </cell>
          <cell r="P52" t="str">
            <v>Tingkat Suku Bunga</v>
          </cell>
          <cell r="U52" t="str">
            <v>=</v>
          </cell>
          <cell r="V52">
            <v>20</v>
          </cell>
          <cell r="W52" t="str">
            <v>%  per-tahun</v>
          </cell>
        </row>
        <row r="53">
          <cell r="A53" t="str">
            <v xml:space="preserve">       4.</v>
          </cell>
          <cell r="C53" t="str">
            <v>Bahan Bakar Bensin</v>
          </cell>
          <cell r="G53" t="str">
            <v>Mb</v>
          </cell>
          <cell r="H53">
            <v>5160</v>
          </cell>
          <cell r="I53" t="str">
            <v>Liter</v>
          </cell>
          <cell r="O53" t="str">
            <v>2.</v>
          </cell>
          <cell r="P53" t="str">
            <v>Upah Operator / Sopir / Mekanik</v>
          </cell>
          <cell r="U53" t="str">
            <v>=</v>
          </cell>
          <cell r="V53">
            <v>11875</v>
          </cell>
          <cell r="W53" t="str">
            <v>Rupiah per-orang/jam</v>
          </cell>
          <cell r="BE53" t="str">
            <v>Kapasitas alat yang diperlukan =</v>
          </cell>
          <cell r="BG53" t="str">
            <v>W</v>
          </cell>
          <cell r="BI53" t="str">
            <v>SC</v>
          </cell>
          <cell r="BJ53">
            <v>7.3639337142857153</v>
          </cell>
          <cell r="BK53" t="str">
            <v>Ton/Jam</v>
          </cell>
        </row>
        <row r="54">
          <cell r="A54" t="str">
            <v xml:space="preserve">       5.</v>
          </cell>
          <cell r="C54" t="str">
            <v>Bahan Bakar Solar</v>
          </cell>
          <cell r="G54" t="str">
            <v>Ms</v>
          </cell>
          <cell r="H54">
            <v>5350</v>
          </cell>
          <cell r="I54" t="str">
            <v>Liter</v>
          </cell>
          <cell r="O54" t="str">
            <v>3.</v>
          </cell>
          <cell r="P54" t="str">
            <v>Upah Pembantu Operator/Sopir/Mekanik</v>
          </cell>
          <cell r="U54" t="str">
            <v>=</v>
          </cell>
          <cell r="V54">
            <v>7500</v>
          </cell>
          <cell r="W54" t="str">
            <v>Rupiah per-orang/jam</v>
          </cell>
          <cell r="BG54" t="str">
            <v>T x Te1 x Te2 x Fa</v>
          </cell>
        </row>
        <row r="55">
          <cell r="A55" t="str">
            <v xml:space="preserve">       6.</v>
          </cell>
          <cell r="C55" t="str">
            <v>Minyak Pelumas</v>
          </cell>
          <cell r="G55" t="str">
            <v>Mp</v>
          </cell>
          <cell r="H55">
            <v>30000</v>
          </cell>
          <cell r="I55" t="str">
            <v>Liter</v>
          </cell>
          <cell r="O55" t="str">
            <v>4.</v>
          </cell>
          <cell r="P55" t="str">
            <v>Harga Bahan Bakar Bensin</v>
          </cell>
          <cell r="U55" t="str">
            <v>=</v>
          </cell>
          <cell r="V55">
            <v>5160</v>
          </cell>
          <cell r="W55" t="str">
            <v>Rupiah per-liter</v>
          </cell>
        </row>
        <row r="56">
          <cell r="A56" t="str">
            <v xml:space="preserve">       7.</v>
          </cell>
          <cell r="C56" t="str">
            <v>PPN diperhitungkan pada lembar Rekapitulasi</v>
          </cell>
          <cell r="O56" t="str">
            <v>5.</v>
          </cell>
          <cell r="P56" t="str">
            <v>Harga Bahan Bakar Solar</v>
          </cell>
          <cell r="U56" t="str">
            <v>=</v>
          </cell>
          <cell r="V56">
            <v>5350</v>
          </cell>
          <cell r="W56" t="str">
            <v>Rupiah per-liter</v>
          </cell>
          <cell r="BC56" t="str">
            <v>VI.</v>
          </cell>
          <cell r="BE56" t="str">
            <v>ALAT YANG DIPAKAI</v>
          </cell>
        </row>
        <row r="57">
          <cell r="C57" t="str">
            <v>Biaya Pekerjaan</v>
          </cell>
          <cell r="O57" t="str">
            <v>6.</v>
          </cell>
          <cell r="P57" t="str">
            <v>Minyak Pelumas</v>
          </cell>
          <cell r="U57" t="str">
            <v>=</v>
          </cell>
          <cell r="V57">
            <v>30000</v>
          </cell>
          <cell r="W57" t="str">
            <v>Rupiah per-liter</v>
          </cell>
          <cell r="BE57" t="str">
            <v>Kapasitas alat yang dipakai pada proyek ini</v>
          </cell>
          <cell r="BI57" t="str">
            <v>SCa</v>
          </cell>
          <cell r="BJ57">
            <v>30</v>
          </cell>
          <cell r="BK57" t="str">
            <v>Ton/Jam</v>
          </cell>
          <cell r="BL57" t="str">
            <v xml:space="preserve"> OK</v>
          </cell>
        </row>
        <row r="58">
          <cell r="O58" t="str">
            <v>7.</v>
          </cell>
          <cell r="P58" t="str">
            <v>Pajak Pertambahan Nilai (PPN) diperhitungkan pada Lembar Rekapitulasi Biaya Pekerjaan</v>
          </cell>
        </row>
        <row r="59">
          <cell r="O59" t="str">
            <v>8.</v>
          </cell>
          <cell r="P59" t="str">
            <v>Khusus AMP, biaya bahan bakar ditambah (untuk pemanasan material) sebesar : 12 Liter x (Kapasitas AMP Riil = 0.7 x Kapasitas AMP/Jam) x Harga BBM Solar ,  (kolom 16)</v>
          </cell>
        </row>
        <row r="60">
          <cell r="A60" t="str">
            <v>URAIAN ANALISA ALAT</v>
          </cell>
          <cell r="L60" t="str">
            <v>ANALISA BIAYA SEWA PERALATAN PER JAM KERJA (II)</v>
          </cell>
          <cell r="BC60" t="str">
            <v>PERHITUNGAN ALAT UTAMA</v>
          </cell>
        </row>
        <row r="61">
          <cell r="BC61" t="str">
            <v>ASPHALT MIXING PLANT</v>
          </cell>
        </row>
        <row r="63">
          <cell r="A63" t="str">
            <v>No.</v>
          </cell>
          <cell r="C63" t="str">
            <v>U R A I A N</v>
          </cell>
          <cell r="G63" t="str">
            <v>KODE</v>
          </cell>
          <cell r="H63" t="str">
            <v>KOEF.</v>
          </cell>
          <cell r="I63" t="str">
            <v>SATUAN</v>
          </cell>
          <cell r="J63" t="str">
            <v>KET.</v>
          </cell>
          <cell r="P63" t="str">
            <v>TENAGA</v>
          </cell>
          <cell r="Q63" t="str">
            <v>KAPASITAS</v>
          </cell>
          <cell r="S63" t="str">
            <v>HARGA</v>
          </cell>
          <cell r="T63" t="str">
            <v>ALAT  YANG  DIPAKAI</v>
          </cell>
          <cell r="W63" t="str">
            <v>NILAI</v>
          </cell>
          <cell r="X63" t="str">
            <v>FAKTOR</v>
          </cell>
          <cell r="Y63" t="str">
            <v>BIAYA PASTI PER JAM</v>
          </cell>
          <cell r="AB63" t="str">
            <v>BIAYA OPERASI PER JAM KERJA</v>
          </cell>
          <cell r="AL63" t="str">
            <v>TOTAL</v>
          </cell>
        </row>
        <row r="64">
          <cell r="P64" t="str">
            <v>ALAT</v>
          </cell>
          <cell r="Q64" t="str">
            <v>ALAT</v>
          </cell>
          <cell r="S64" t="str">
            <v>ALAT</v>
          </cell>
          <cell r="U64" t="str">
            <v>JAM</v>
          </cell>
          <cell r="W64" t="str">
            <v>SISA</v>
          </cell>
          <cell r="X64" t="str">
            <v>PENGEM-</v>
          </cell>
          <cell r="Y64" t="str">
            <v>BIAYA</v>
          </cell>
          <cell r="Z64" t="str">
            <v>ASURANSI</v>
          </cell>
          <cell r="AA64" t="str">
            <v>TOTAL</v>
          </cell>
          <cell r="AB64" t="str">
            <v>BAHAN BAKAR &amp; PELUMAS</v>
          </cell>
          <cell r="AE64" t="str">
            <v>WORKSHOP</v>
          </cell>
          <cell r="AG64" t="str">
            <v>PERBAIKAN &amp; PERAWATAN</v>
          </cell>
          <cell r="AI64" t="str">
            <v>UPAH</v>
          </cell>
          <cell r="AK64" t="str">
            <v>TOTAL</v>
          </cell>
          <cell r="AL64" t="str">
            <v>BIAYA</v>
          </cell>
          <cell r="BC64" t="str">
            <v>No.</v>
          </cell>
          <cell r="BE64" t="str">
            <v>U R A I A N</v>
          </cell>
          <cell r="BI64" t="str">
            <v>KODE</v>
          </cell>
          <cell r="BJ64" t="str">
            <v>KOEF.</v>
          </cell>
          <cell r="BK64" t="str">
            <v>SATUAN</v>
          </cell>
          <cell r="BL64" t="str">
            <v>KET.</v>
          </cell>
        </row>
        <row r="65">
          <cell r="T65" t="str">
            <v>UMUR</v>
          </cell>
          <cell r="U65" t="str">
            <v>KERJA</v>
          </cell>
          <cell r="V65" t="str">
            <v>HARGA</v>
          </cell>
          <cell r="W65" t="str">
            <v>ALAT</v>
          </cell>
          <cell r="X65" t="str">
            <v>BALIAN</v>
          </cell>
          <cell r="Y65" t="str">
            <v>PENGEM-</v>
          </cell>
          <cell r="Z65" t="str">
            <v>DAN</v>
          </cell>
          <cell r="AA65" t="str">
            <v>BIAYA</v>
          </cell>
          <cell r="AB65" t="str">
            <v>BAHAN</v>
          </cell>
          <cell r="AC65" t="str">
            <v>MINYAK</v>
          </cell>
          <cell r="AI65" t="str">
            <v>OPERATOR</v>
          </cell>
          <cell r="AJ65" t="str">
            <v>PEMBANTU</v>
          </cell>
          <cell r="AK65" t="str">
            <v>BIAYA</v>
          </cell>
          <cell r="AL65" t="str">
            <v>SEWA ALAT</v>
          </cell>
        </row>
        <row r="66">
          <cell r="A66" t="str">
            <v>A.</v>
          </cell>
          <cell r="C66" t="str">
            <v>URAIAN PERALATAN</v>
          </cell>
          <cell r="T66" t="str">
            <v>ALAT</v>
          </cell>
          <cell r="U66" t="str">
            <v>1 TAHUN</v>
          </cell>
          <cell r="V66" t="str">
            <v>ALAT</v>
          </cell>
          <cell r="X66" t="str">
            <v>MODAL</v>
          </cell>
          <cell r="Y66" t="str">
            <v>BALIAN</v>
          </cell>
          <cell r="Z66" t="str">
            <v>LAIN-LAIN</v>
          </cell>
          <cell r="AA66" t="str">
            <v>PASTI / JAM</v>
          </cell>
          <cell r="AB66" t="str">
            <v>BAKAR</v>
          </cell>
          <cell r="AC66" t="str">
            <v>PELUMAS</v>
          </cell>
          <cell r="AD66" t="str">
            <v>BIAYA</v>
          </cell>
          <cell r="AE66" t="str">
            <v>KOEF.</v>
          </cell>
          <cell r="AF66" t="str">
            <v>BIAYA</v>
          </cell>
          <cell r="AG66" t="str">
            <v>KOEF.</v>
          </cell>
          <cell r="AH66" t="str">
            <v>BIAYA</v>
          </cell>
          <cell r="AI66" t="str">
            <v>/ SOPIR</v>
          </cell>
          <cell r="AJ66" t="str">
            <v>OPERATOR</v>
          </cell>
          <cell r="AK66" t="str">
            <v>OPERASI</v>
          </cell>
          <cell r="AL66" t="str">
            <v>PER</v>
          </cell>
          <cell r="BR66" t="str">
            <v xml:space="preserve"> Alat Baru</v>
          </cell>
        </row>
        <row r="67">
          <cell r="A67" t="str">
            <v xml:space="preserve">       1.</v>
          </cell>
          <cell r="C67" t="str">
            <v>Jenis Peralatan</v>
          </cell>
          <cell r="G67" t="str">
            <v>ASPHALT FINISHER</v>
          </cell>
          <cell r="J67" t="str">
            <v>E02</v>
          </cell>
          <cell r="Y67" t="str">
            <v>MODAL</v>
          </cell>
          <cell r="AJ67" t="str">
            <v>/ SOPIR</v>
          </cell>
          <cell r="AK67" t="str">
            <v>/ JAM</v>
          </cell>
          <cell r="AL67" t="str">
            <v>JAM KERJA</v>
          </cell>
          <cell r="BC67" t="str">
            <v>I</v>
          </cell>
          <cell r="BE67" t="str">
            <v>BERAT JENIS BAHAN</v>
          </cell>
          <cell r="BR67">
            <v>79200000</v>
          </cell>
        </row>
        <row r="68">
          <cell r="A68" t="str">
            <v xml:space="preserve">       2.</v>
          </cell>
          <cell r="C68" t="str">
            <v>Tenaga</v>
          </cell>
          <cell r="G68" t="str">
            <v>Pw</v>
          </cell>
          <cell r="H68">
            <v>47</v>
          </cell>
          <cell r="I68" t="str">
            <v>HP</v>
          </cell>
          <cell r="P68" t="str">
            <v>(HP)</v>
          </cell>
          <cell r="Q68" t="str">
            <v>-</v>
          </cell>
          <cell r="S68" t="str">
            <v>(Tahun)</v>
          </cell>
          <cell r="T68" t="str">
            <v>(Tahun)</v>
          </cell>
          <cell r="U68" t="str">
            <v>(Jam)</v>
          </cell>
          <cell r="V68" t="str">
            <v>(Rp.)</v>
          </cell>
          <cell r="W68" t="str">
            <v>(Rp.)</v>
          </cell>
          <cell r="X68" t="str">
            <v>-</v>
          </cell>
          <cell r="Y68" t="str">
            <v>(Rp.)</v>
          </cell>
          <cell r="Z68" t="str">
            <v>(Rp.)</v>
          </cell>
          <cell r="AA68" t="str">
            <v>(Rp.)</v>
          </cell>
          <cell r="AB68" t="str">
            <v>Lt/HP/Jam</v>
          </cell>
          <cell r="AC68" t="str">
            <v>Ltr/HP/Jam</v>
          </cell>
          <cell r="AD68" t="str">
            <v>(Rp.)</v>
          </cell>
          <cell r="AE68" t="str">
            <v>-</v>
          </cell>
          <cell r="AF68" t="str">
            <v>(Rp.)</v>
          </cell>
          <cell r="AG68" t="str">
            <v>-</v>
          </cell>
          <cell r="AH68" t="str">
            <v>(Rp.)</v>
          </cell>
          <cell r="AI68" t="str">
            <v>(Rp.)</v>
          </cell>
          <cell r="AJ68" t="str">
            <v>(Rp.)</v>
          </cell>
          <cell r="AK68" t="str">
            <v>(Rp.)</v>
          </cell>
          <cell r="AL68" t="str">
            <v>(Rp.)</v>
          </cell>
          <cell r="AM68" t="str">
            <v>KET.</v>
          </cell>
        </row>
        <row r="69">
          <cell r="A69" t="str">
            <v xml:space="preserve">       3.</v>
          </cell>
          <cell r="C69" t="str">
            <v>Kapasitas</v>
          </cell>
          <cell r="G69" t="str">
            <v>Cp</v>
          </cell>
          <cell r="H69">
            <v>6</v>
          </cell>
          <cell r="I69" t="str">
            <v>Ton</v>
          </cell>
          <cell r="L69" t="str">
            <v>No.</v>
          </cell>
          <cell r="M69" t="str">
            <v>JENIS PERALATAN</v>
          </cell>
          <cell r="O69" t="str">
            <v>KODE</v>
          </cell>
          <cell r="AD69" t="str">
            <v>f1 x HP x</v>
          </cell>
          <cell r="AI69" t="str">
            <v>1 Orang</v>
          </cell>
          <cell r="AJ69" t="str">
            <v>1 Orang</v>
          </cell>
          <cell r="BC69" t="str">
            <v>1.</v>
          </cell>
          <cell r="BE69" t="str">
            <v>Agregat Base</v>
          </cell>
          <cell r="BI69" t="str">
            <v>D1</v>
          </cell>
          <cell r="BJ69">
            <v>2.2000000000000002</v>
          </cell>
          <cell r="BK69" t="str">
            <v>Ton/M3</v>
          </cell>
        </row>
        <row r="70">
          <cell r="A70" t="str">
            <v xml:space="preserve">       4.</v>
          </cell>
          <cell r="C70" t="str">
            <v>Alat Baru                :</v>
          </cell>
          <cell r="D70" t="str">
            <v xml:space="preserve">  a.  Umur Ekonomis</v>
          </cell>
          <cell r="G70" t="str">
            <v>A</v>
          </cell>
          <cell r="H70">
            <v>6</v>
          </cell>
          <cell r="I70" t="str">
            <v>Tahun</v>
          </cell>
          <cell r="O70" t="str">
            <v>ALAT</v>
          </cell>
          <cell r="X70" t="str">
            <v>i(1+i)^A</v>
          </cell>
          <cell r="Y70" t="str">
            <v>(B - C) x D</v>
          </cell>
          <cell r="Z70" t="str">
            <v>0.002 x B</v>
          </cell>
          <cell r="AB70" t="str">
            <v>0.125</v>
          </cell>
          <cell r="AC70" t="str">
            <v>0.01</v>
          </cell>
          <cell r="AD70" t="str">
            <v>Harga BBM</v>
          </cell>
          <cell r="AE70" t="str">
            <v>0.0625</v>
          </cell>
          <cell r="AF70" t="str">
            <v>(g1 x B')</v>
          </cell>
          <cell r="AG70" t="str">
            <v>0.125</v>
          </cell>
          <cell r="AH70" t="str">
            <v>(g1 x B')</v>
          </cell>
          <cell r="AI70" t="str">
            <v>Per</v>
          </cell>
          <cell r="AJ70" t="str">
            <v>Per</v>
          </cell>
          <cell r="BC70" t="str">
            <v>2.</v>
          </cell>
          <cell r="BE70" t="str">
            <v>ATB / ATBL / AC / HRS</v>
          </cell>
          <cell r="BI70" t="str">
            <v>D2</v>
          </cell>
          <cell r="BJ70">
            <v>2.2999999999999998</v>
          </cell>
          <cell r="BK70" t="str">
            <v>Ton/M3</v>
          </cell>
        </row>
        <row r="71">
          <cell r="D71" t="str">
            <v xml:space="preserve">  b.  Jam Kerja Dalam 1 Tahun</v>
          </cell>
          <cell r="G71" t="str">
            <v>W</v>
          </cell>
          <cell r="H71">
            <v>2000</v>
          </cell>
          <cell r="I71" t="str">
            <v>Jam</v>
          </cell>
          <cell r="W71" t="str">
            <v>(10% X B)</v>
          </cell>
          <cell r="X71" t="str">
            <v>-----------</v>
          </cell>
          <cell r="Y71" t="str">
            <v>-----------</v>
          </cell>
          <cell r="Z71" t="str">
            <v>-----------</v>
          </cell>
          <cell r="AA71" t="str">
            <v>(e1 + e2)</v>
          </cell>
          <cell r="AB71" t="str">
            <v>s / d</v>
          </cell>
          <cell r="AC71" t="str">
            <v>s / d</v>
          </cell>
          <cell r="AD71" t="str">
            <v>+</v>
          </cell>
          <cell r="AE71" t="str">
            <v>s / d</v>
          </cell>
          <cell r="AF71" t="str">
            <v>-----</v>
          </cell>
          <cell r="AG71" t="str">
            <v>s / d</v>
          </cell>
          <cell r="AH71" t="str">
            <v>-----------</v>
          </cell>
          <cell r="AI71" t="str">
            <v>Jam Kerja</v>
          </cell>
          <cell r="AJ71" t="str">
            <v>Jam Kerja</v>
          </cell>
          <cell r="AK71" t="str">
            <v>F+G+H+I</v>
          </cell>
          <cell r="AL71" t="str">
            <v>E + J</v>
          </cell>
          <cell r="BC71" t="str">
            <v>3.</v>
          </cell>
          <cell r="BE71" t="str">
            <v>SBST / DBST</v>
          </cell>
          <cell r="BI71" t="str">
            <v>D3</v>
          </cell>
          <cell r="BJ71">
            <v>2</v>
          </cell>
          <cell r="BK71" t="str">
            <v>Ton/M3</v>
          </cell>
        </row>
        <row r="72">
          <cell r="D72" t="str">
            <v xml:space="preserve">  c.  Harga Alat</v>
          </cell>
          <cell r="G72" t="str">
            <v>B</v>
          </cell>
          <cell r="H72">
            <v>241560000</v>
          </cell>
          <cell r="I72" t="str">
            <v>Rupiah</v>
          </cell>
          <cell r="X72" t="str">
            <v>(1+i)^A-1</v>
          </cell>
          <cell r="Y72" t="str">
            <v>W</v>
          </cell>
          <cell r="Z72" t="str">
            <v>W</v>
          </cell>
          <cell r="AB72" t="str">
            <v>0.175</v>
          </cell>
          <cell r="AC72" t="str">
            <v>0.02</v>
          </cell>
          <cell r="AD72" t="str">
            <v>f2 x HP x</v>
          </cell>
          <cell r="AE72" t="str">
            <v>0.0875</v>
          </cell>
          <cell r="AF72" t="str">
            <v>W</v>
          </cell>
          <cell r="AG72" t="str">
            <v>0.175</v>
          </cell>
          <cell r="AH72" t="str">
            <v>W</v>
          </cell>
          <cell r="AI72" t="str">
            <v>=</v>
          </cell>
          <cell r="AJ72" t="str">
            <v>=</v>
          </cell>
        </row>
        <row r="73">
          <cell r="A73" t="str">
            <v xml:space="preserve">       5.</v>
          </cell>
          <cell r="C73" t="str">
            <v>Alat Yang Dipakai  :</v>
          </cell>
          <cell r="D73" t="str">
            <v xml:space="preserve">  a.  Umur Ekonomis</v>
          </cell>
          <cell r="G73" t="str">
            <v>A'</v>
          </cell>
          <cell r="H73">
            <v>6</v>
          </cell>
          <cell r="I73" t="str">
            <v>Tahun</v>
          </cell>
          <cell r="J73" t="str">
            <v xml:space="preserve"> Alat Baru</v>
          </cell>
          <cell r="AD73" t="str">
            <v>Harga Olie</v>
          </cell>
          <cell r="AI73">
            <v>11875</v>
          </cell>
          <cell r="AJ73">
            <v>7500</v>
          </cell>
          <cell r="BC73" t="str">
            <v>II</v>
          </cell>
          <cell r="BE73" t="str">
            <v>TEBAL RATA-RATA HAMPARAN PADAT</v>
          </cell>
        </row>
        <row r="74">
          <cell r="D74" t="str">
            <v xml:space="preserve">  b.  Jam Kerja Dalam 1 Tahun </v>
          </cell>
          <cell r="G74" t="str">
            <v>W'</v>
          </cell>
          <cell r="H74">
            <v>2000</v>
          </cell>
          <cell r="I74" t="str">
            <v>Jam</v>
          </cell>
          <cell r="J74" t="str">
            <v xml:space="preserve"> Alat Baru</v>
          </cell>
          <cell r="P74" t="str">
            <v>HP</v>
          </cell>
          <cell r="Q74" t="str">
            <v>Cp</v>
          </cell>
          <cell r="S74" t="str">
            <v>B</v>
          </cell>
          <cell r="T74" t="str">
            <v>A</v>
          </cell>
          <cell r="U74" t="str">
            <v>W</v>
          </cell>
          <cell r="V74" t="str">
            <v>B</v>
          </cell>
          <cell r="W74" t="str">
            <v>C</v>
          </cell>
          <cell r="X74" t="str">
            <v>D</v>
          </cell>
          <cell r="Y74" t="str">
            <v>e1</v>
          </cell>
          <cell r="Z74" t="str">
            <v>e2</v>
          </cell>
          <cell r="AA74" t="str">
            <v>E</v>
          </cell>
          <cell r="AB74" t="str">
            <v>f1</v>
          </cell>
          <cell r="AC74" t="str">
            <v>f2</v>
          </cell>
          <cell r="AD74" t="str">
            <v>F</v>
          </cell>
          <cell r="AE74" t="str">
            <v>g1</v>
          </cell>
          <cell r="AF74" t="str">
            <v>G</v>
          </cell>
          <cell r="AG74" t="str">
            <v>g1</v>
          </cell>
          <cell r="AH74" t="str">
            <v>G</v>
          </cell>
          <cell r="AI74" t="str">
            <v>H</v>
          </cell>
          <cell r="AJ74" t="str">
            <v>I</v>
          </cell>
          <cell r="AK74" t="str">
            <v>J</v>
          </cell>
          <cell r="AL74" t="str">
            <v>K</v>
          </cell>
          <cell r="AM74" t="str">
            <v>L</v>
          </cell>
        </row>
        <row r="75">
          <cell r="D75" t="str">
            <v xml:space="preserve">  c.  Harga Alat   (*)</v>
          </cell>
          <cell r="G75" t="str">
            <v>B'</v>
          </cell>
          <cell r="H75">
            <v>241560000</v>
          </cell>
          <cell r="I75" t="str">
            <v>Rupiah</v>
          </cell>
          <cell r="J75" t="str">
            <v xml:space="preserve"> Alat Baru</v>
          </cell>
          <cell r="L75" t="str">
            <v>1</v>
          </cell>
          <cell r="M75" t="str">
            <v>2</v>
          </cell>
          <cell r="O75" t="str">
            <v>2a</v>
          </cell>
          <cell r="P75" t="str">
            <v>3</v>
          </cell>
          <cell r="Q75" t="str">
            <v>4</v>
          </cell>
          <cell r="S75" t="str">
            <v>5</v>
          </cell>
          <cell r="T75" t="str">
            <v>6</v>
          </cell>
          <cell r="U75" t="str">
            <v>7</v>
          </cell>
          <cell r="V75" t="str">
            <v>8</v>
          </cell>
          <cell r="W75" t="str">
            <v>9</v>
          </cell>
          <cell r="X75" t="str">
            <v>10</v>
          </cell>
          <cell r="Y75" t="str">
            <v>11</v>
          </cell>
          <cell r="Z75" t="str">
            <v>12</v>
          </cell>
          <cell r="AA75" t="str">
            <v>13</v>
          </cell>
          <cell r="AB75" t="str">
            <v>14</v>
          </cell>
          <cell r="AC75" t="str">
            <v>15</v>
          </cell>
          <cell r="AD75" t="str">
            <v>16</v>
          </cell>
          <cell r="AE75" t="str">
            <v>17</v>
          </cell>
          <cell r="AF75" t="str">
            <v>18</v>
          </cell>
          <cell r="AG75" t="str">
            <v>17</v>
          </cell>
          <cell r="AH75" t="str">
            <v>18</v>
          </cell>
          <cell r="AI75" t="str">
            <v>19</v>
          </cell>
          <cell r="AJ75" t="str">
            <v>20</v>
          </cell>
          <cell r="AK75" t="str">
            <v>21</v>
          </cell>
          <cell r="AL75" t="str">
            <v>22</v>
          </cell>
          <cell r="AM75" t="str">
            <v>23</v>
          </cell>
          <cell r="BC75" t="str">
            <v>1.</v>
          </cell>
          <cell r="BE75" t="str">
            <v>Agregat Base</v>
          </cell>
          <cell r="BI75" t="str">
            <v>t1</v>
          </cell>
          <cell r="BJ75">
            <v>0.15</v>
          </cell>
          <cell r="BK75" t="str">
            <v>M</v>
          </cell>
        </row>
        <row r="76">
          <cell r="BC76" t="str">
            <v>2.</v>
          </cell>
          <cell r="BE76" t="str">
            <v>Asphalt Concrete (AC)</v>
          </cell>
          <cell r="BI76" t="str">
            <v>t2</v>
          </cell>
          <cell r="BJ76">
            <v>0.04</v>
          </cell>
          <cell r="BK76" t="str">
            <v>M</v>
          </cell>
        </row>
        <row r="77">
          <cell r="A77" t="str">
            <v>B.</v>
          </cell>
          <cell r="C77" t="str">
            <v>BIAYA PASTI PER JAM KERJA</v>
          </cell>
          <cell r="L77" t="str">
            <v>35.</v>
          </cell>
          <cell r="N77" t="str">
            <v>TRAILLER 15 TON</v>
          </cell>
          <cell r="O77" t="str">
            <v>E35</v>
          </cell>
          <cell r="P77">
            <v>150</v>
          </cell>
          <cell r="Q77">
            <v>15</v>
          </cell>
          <cell r="R77" t="str">
            <v>Ton</v>
          </cell>
          <cell r="S77">
            <v>276000000</v>
          </cell>
          <cell r="T77">
            <v>10</v>
          </cell>
          <cell r="U77">
            <v>1500</v>
          </cell>
          <cell r="V77">
            <v>276000000</v>
          </cell>
          <cell r="W77">
            <v>27600000</v>
          </cell>
          <cell r="X77">
            <v>0.23852275688285915</v>
          </cell>
          <cell r="Y77">
            <v>39499.368539801471</v>
          </cell>
          <cell r="Z77">
            <v>368</v>
          </cell>
          <cell r="AA77">
            <v>39867.368539801471</v>
          </cell>
          <cell r="AB77">
            <v>0.125</v>
          </cell>
          <cell r="AC77">
            <v>0.01</v>
          </cell>
          <cell r="AD77">
            <v>145312.5</v>
          </cell>
          <cell r="AE77">
            <v>0</v>
          </cell>
          <cell r="AF77">
            <v>0</v>
          </cell>
          <cell r="AG77">
            <v>0.125</v>
          </cell>
          <cell r="AH77">
            <v>23000</v>
          </cell>
          <cell r="AI77">
            <v>11875</v>
          </cell>
          <cell r="AJ77">
            <v>7500</v>
          </cell>
          <cell r="AK77">
            <v>187687.5</v>
          </cell>
          <cell r="AL77">
            <v>227554.86853980148</v>
          </cell>
          <cell r="AM77" t="str">
            <v xml:space="preserve"> Alat Baru</v>
          </cell>
          <cell r="BC77" t="str">
            <v>3.</v>
          </cell>
          <cell r="BE77" t="str">
            <v>Hot Rolled Sheet (HRS)</v>
          </cell>
          <cell r="BI77" t="str">
            <v>t3</v>
          </cell>
          <cell r="BJ77">
            <v>0.03</v>
          </cell>
          <cell r="BK77" t="str">
            <v>M</v>
          </cell>
        </row>
        <row r="78">
          <cell r="A78" t="str">
            <v xml:space="preserve">       1.</v>
          </cell>
          <cell r="C78" t="str">
            <v>Nilai Sisa Alat</v>
          </cell>
          <cell r="D78" t="str">
            <v>=  10 % x B</v>
          </cell>
          <cell r="G78" t="str">
            <v>C</v>
          </cell>
          <cell r="H78">
            <v>24156000</v>
          </cell>
          <cell r="I78" t="str">
            <v>Rupiah</v>
          </cell>
          <cell r="L78" t="str">
            <v>36.</v>
          </cell>
          <cell r="BC78" t="str">
            <v>4.</v>
          </cell>
          <cell r="BE78" t="str">
            <v>SBST</v>
          </cell>
          <cell r="BI78" t="str">
            <v>t4</v>
          </cell>
          <cell r="BJ78">
            <v>0.02</v>
          </cell>
          <cell r="BK78" t="str">
            <v>M</v>
          </cell>
        </row>
        <row r="79">
          <cell r="L79" t="str">
            <v>37.</v>
          </cell>
          <cell r="BC79" t="str">
            <v>5.</v>
          </cell>
          <cell r="BE79" t="str">
            <v>DBST</v>
          </cell>
          <cell r="BI79" t="str">
            <v>t5</v>
          </cell>
          <cell r="BJ79">
            <v>0.03</v>
          </cell>
          <cell r="BK79" t="str">
            <v>M</v>
          </cell>
        </row>
        <row r="80">
          <cell r="A80" t="str">
            <v xml:space="preserve">       2.</v>
          </cell>
          <cell r="C80" t="str">
            <v>Faktor Angsuran Modal    =</v>
          </cell>
          <cell r="E80" t="str">
            <v>i x (1 + i)^A'</v>
          </cell>
          <cell r="G80" t="str">
            <v>D</v>
          </cell>
          <cell r="H80">
            <v>0.30070574586703619</v>
          </cell>
          <cell r="I80" t="str">
            <v>-</v>
          </cell>
          <cell r="L80" t="str">
            <v>38.</v>
          </cell>
        </row>
        <row r="81">
          <cell r="E81" t="str">
            <v>(1 + i)^A' - 1</v>
          </cell>
          <cell r="L81" t="str">
            <v>39.</v>
          </cell>
          <cell r="BC81" t="str">
            <v>III</v>
          </cell>
          <cell r="BE81" t="str">
            <v>VOLUME PEKERJAAN</v>
          </cell>
        </row>
        <row r="82">
          <cell r="A82" t="str">
            <v xml:space="preserve">       3.</v>
          </cell>
          <cell r="C82" t="str">
            <v>Biaya Pasti per Jam  :</v>
          </cell>
          <cell r="L82" t="str">
            <v>40.</v>
          </cell>
        </row>
        <row r="83">
          <cell r="C83" t="str">
            <v>a.  Biaya Pengembalian Modal  =</v>
          </cell>
          <cell r="E83" t="str">
            <v>( B' - C ) x D</v>
          </cell>
          <cell r="G83" t="str">
            <v>E</v>
          </cell>
          <cell r="H83">
            <v>32687.315987238566</v>
          </cell>
          <cell r="I83" t="str">
            <v>Rupiah</v>
          </cell>
          <cell r="L83" t="str">
            <v>41.</v>
          </cell>
          <cell r="BC83" t="str">
            <v>1.</v>
          </cell>
          <cell r="BE83" t="str">
            <v>Agregat Kelas A</v>
          </cell>
          <cell r="BI83" t="str">
            <v>v1</v>
          </cell>
          <cell r="BJ83" t="str">
            <v xml:space="preserve">-  </v>
          </cell>
          <cell r="BK83" t="str">
            <v>M3</v>
          </cell>
        </row>
        <row r="84">
          <cell r="E84" t="str">
            <v>W'</v>
          </cell>
          <cell r="L84" t="str">
            <v>42.</v>
          </cell>
          <cell r="BC84" t="str">
            <v>2.</v>
          </cell>
          <cell r="BE84" t="str">
            <v>Agregat Kelas B</v>
          </cell>
          <cell r="BI84" t="str">
            <v>v2</v>
          </cell>
          <cell r="BJ84" t="str">
            <v xml:space="preserve">-  </v>
          </cell>
          <cell r="BK84" t="str">
            <v>M3</v>
          </cell>
        </row>
        <row r="85">
          <cell r="L85" t="str">
            <v>43.</v>
          </cell>
          <cell r="BC85" t="str">
            <v>3.</v>
          </cell>
          <cell r="BE85" t="str">
            <v>ATB</v>
          </cell>
          <cell r="BI85" t="str">
            <v>v3</v>
          </cell>
          <cell r="BJ85">
            <v>634</v>
          </cell>
          <cell r="BK85" t="str">
            <v>M3</v>
          </cell>
        </row>
        <row r="86">
          <cell r="C86" t="str">
            <v>b.  Asuransi, dll =</v>
          </cell>
          <cell r="D86">
            <v>2E-3</v>
          </cell>
          <cell r="E86" t="str">
            <v xml:space="preserve">  x   B'</v>
          </cell>
          <cell r="G86" t="str">
            <v>F</v>
          </cell>
          <cell r="H86">
            <v>241.56</v>
          </cell>
          <cell r="I86" t="str">
            <v>Rupiah</v>
          </cell>
          <cell r="L86" t="str">
            <v>44.</v>
          </cell>
          <cell r="BC86" t="str">
            <v>4.</v>
          </cell>
          <cell r="BE86" t="str">
            <v>ATBL</v>
          </cell>
          <cell r="BI86" t="str">
            <v>v4</v>
          </cell>
          <cell r="BJ86">
            <v>0</v>
          </cell>
          <cell r="BK86" t="str">
            <v>Ton</v>
          </cell>
          <cell r="BR86" t="str">
            <v xml:space="preserve"> Alat Baru</v>
          </cell>
        </row>
        <row r="87">
          <cell r="E87" t="str">
            <v>W'</v>
          </cell>
          <cell r="L87" t="str">
            <v>45.</v>
          </cell>
          <cell r="BC87" t="str">
            <v>5.</v>
          </cell>
          <cell r="BE87" t="str">
            <v>AC</v>
          </cell>
          <cell r="BI87" t="str">
            <v>v5</v>
          </cell>
          <cell r="BJ87">
            <v>6986</v>
          </cell>
          <cell r="BK87" t="str">
            <v>M2</v>
          </cell>
          <cell r="BR87">
            <v>726000000</v>
          </cell>
        </row>
        <row r="88">
          <cell r="L88" t="str">
            <v>46.</v>
          </cell>
          <cell r="BC88" t="str">
            <v>6.</v>
          </cell>
          <cell r="BE88" t="str">
            <v>HRS</v>
          </cell>
          <cell r="BI88" t="str">
            <v>v6</v>
          </cell>
          <cell r="BJ88">
            <v>6330</v>
          </cell>
          <cell r="BK88" t="str">
            <v>M2</v>
          </cell>
        </row>
        <row r="89">
          <cell r="C89" t="str">
            <v>Biaya Pasti per Jam             =</v>
          </cell>
          <cell r="E89" t="str">
            <v>( E + F )</v>
          </cell>
          <cell r="G89" t="str">
            <v>G</v>
          </cell>
          <cell r="H89">
            <v>32928.875987238564</v>
          </cell>
          <cell r="I89" t="str">
            <v>Rupiah</v>
          </cell>
          <cell r="L89" t="str">
            <v>47.</v>
          </cell>
          <cell r="BC89" t="str">
            <v>7.</v>
          </cell>
          <cell r="BE89" t="str">
            <v>SBST</v>
          </cell>
          <cell r="BI89" t="str">
            <v>v7</v>
          </cell>
          <cell r="BJ89">
            <v>6210</v>
          </cell>
          <cell r="BK89" t="str">
            <v>M2</v>
          </cell>
        </row>
        <row r="90">
          <cell r="L90" t="str">
            <v>48.</v>
          </cell>
          <cell r="BC90" t="str">
            <v>8.</v>
          </cell>
          <cell r="BE90" t="str">
            <v>DBST</v>
          </cell>
          <cell r="BI90" t="str">
            <v>v8</v>
          </cell>
          <cell r="BJ90">
            <v>6220</v>
          </cell>
          <cell r="BK90" t="str">
            <v>M2</v>
          </cell>
        </row>
        <row r="91">
          <cell r="A91" t="str">
            <v>C.</v>
          </cell>
          <cell r="C91" t="str">
            <v>BIAYA OPERASI PER JAM KERJA</v>
          </cell>
          <cell r="L91" t="str">
            <v>49.</v>
          </cell>
        </row>
        <row r="92">
          <cell r="L92" t="str">
            <v>50.</v>
          </cell>
          <cell r="BC92" t="str">
            <v>IV</v>
          </cell>
          <cell r="BE92" t="str">
            <v>VOLUME PEKERJAAN ALAT</v>
          </cell>
        </row>
        <row r="93">
          <cell r="A93" t="str">
            <v xml:space="preserve">       1.</v>
          </cell>
          <cell r="C93" t="str">
            <v xml:space="preserve">Bahan Bakar  =  (0.125-0.175 Ltr/HP/Jam)   x Pw x Ms </v>
          </cell>
          <cell r="G93" t="str">
            <v>H</v>
          </cell>
          <cell r="H93">
            <v>31431.25</v>
          </cell>
          <cell r="I93" t="str">
            <v>Rupiah</v>
          </cell>
          <cell r="L93" t="str">
            <v>51.</v>
          </cell>
        </row>
        <row r="94">
          <cell r="L94" t="str">
            <v>52.</v>
          </cell>
          <cell r="BC94" t="str">
            <v>1.</v>
          </cell>
          <cell r="BE94" t="str">
            <v>Agregat Kelas A</v>
          </cell>
          <cell r="BF94" t="str">
            <v>=  v1 x D1 x 80% x 1.05</v>
          </cell>
          <cell r="BI94" t="str">
            <v>w1</v>
          </cell>
          <cell r="BJ94">
            <v>0</v>
          </cell>
          <cell r="BK94" t="str">
            <v>Ton</v>
          </cell>
        </row>
        <row r="95">
          <cell r="A95" t="str">
            <v xml:space="preserve">       2.</v>
          </cell>
          <cell r="C95" t="str">
            <v>Pelumas         =  (0.01-0.02 Ltr/HP/Jam) x Pw x Mp</v>
          </cell>
          <cell r="G95" t="str">
            <v>I</v>
          </cell>
          <cell r="H95">
            <v>14100</v>
          </cell>
          <cell r="I95" t="str">
            <v>Rupiah</v>
          </cell>
          <cell r="L95" t="str">
            <v>53.</v>
          </cell>
          <cell r="BC95" t="str">
            <v>2.</v>
          </cell>
          <cell r="BE95" t="str">
            <v>Agregat Kelas B</v>
          </cell>
          <cell r="BF95" t="str">
            <v>=  v2 x D1 x 80% x 1.05</v>
          </cell>
          <cell r="BI95" t="str">
            <v>w2</v>
          </cell>
          <cell r="BJ95">
            <v>0</v>
          </cell>
          <cell r="BK95" t="str">
            <v>Ton</v>
          </cell>
        </row>
        <row r="96">
          <cell r="L96" t="str">
            <v>54.</v>
          </cell>
          <cell r="BC96" t="str">
            <v>3.</v>
          </cell>
          <cell r="BE96" t="str">
            <v>ATB</v>
          </cell>
          <cell r="BF96" t="str">
            <v>=  v3 x D2 x 1.05</v>
          </cell>
          <cell r="BI96" t="str">
            <v>w3</v>
          </cell>
          <cell r="BJ96">
            <v>1531.11</v>
          </cell>
          <cell r="BK96" t="str">
            <v>Ton</v>
          </cell>
        </row>
        <row r="97">
          <cell r="A97" t="str">
            <v xml:space="preserve">       3.</v>
          </cell>
          <cell r="C97" t="str">
            <v>Perawatan dan</v>
          </cell>
          <cell r="D97" t="str">
            <v>(12,5 % - 17,5 %)  x  B'</v>
          </cell>
          <cell r="G97" t="str">
            <v>K</v>
          </cell>
          <cell r="H97">
            <v>15097.5</v>
          </cell>
          <cell r="I97" t="str">
            <v>Rupiah</v>
          </cell>
          <cell r="L97" t="str">
            <v>55.</v>
          </cell>
          <cell r="BC97" t="str">
            <v>4.</v>
          </cell>
          <cell r="BE97" t="str">
            <v>ATBL</v>
          </cell>
          <cell r="BF97" t="str">
            <v>=  v4 x 1.05</v>
          </cell>
          <cell r="BI97" t="str">
            <v>w4</v>
          </cell>
          <cell r="BJ97">
            <v>0</v>
          </cell>
          <cell r="BK97" t="str">
            <v>Ton</v>
          </cell>
        </row>
        <row r="98">
          <cell r="C98" t="str">
            <v xml:space="preserve">        perbaikan    =</v>
          </cell>
          <cell r="D98" t="str">
            <v>W'</v>
          </cell>
          <cell r="L98" t="str">
            <v>56.</v>
          </cell>
          <cell r="BC98" t="str">
            <v>5.</v>
          </cell>
          <cell r="BE98" t="str">
            <v>AC</v>
          </cell>
          <cell r="BF98" t="str">
            <v>=  v5 x t2 x D2 x 1.05</v>
          </cell>
          <cell r="BI98" t="str">
            <v>w5</v>
          </cell>
          <cell r="BJ98">
            <v>674.84760000000006</v>
          </cell>
          <cell r="BK98" t="str">
            <v>Ton</v>
          </cell>
        </row>
        <row r="99">
          <cell r="L99" t="str">
            <v>57.</v>
          </cell>
          <cell r="BC99" t="str">
            <v>6.</v>
          </cell>
          <cell r="BE99" t="str">
            <v>HRS</v>
          </cell>
          <cell r="BF99" t="str">
            <v>=  v6 x t3 x D2 x 1.05</v>
          </cell>
          <cell r="BI99" t="str">
            <v>w6</v>
          </cell>
          <cell r="BJ99">
            <v>458.60849999999999</v>
          </cell>
          <cell r="BK99" t="str">
            <v>Ton</v>
          </cell>
        </row>
        <row r="100">
          <cell r="A100" t="str">
            <v xml:space="preserve">       4.</v>
          </cell>
          <cell r="C100" t="str">
            <v>Operator</v>
          </cell>
          <cell r="D100" t="str">
            <v>=   ( 1  Orang / Jam )  x  U1</v>
          </cell>
          <cell r="G100" t="str">
            <v>L</v>
          </cell>
          <cell r="H100">
            <v>11875</v>
          </cell>
          <cell r="I100" t="str">
            <v>Rupiah</v>
          </cell>
          <cell r="L100" t="str">
            <v>58.</v>
          </cell>
          <cell r="BC100" t="str">
            <v>7.</v>
          </cell>
          <cell r="BE100" t="str">
            <v>SBST</v>
          </cell>
          <cell r="BF100" t="str">
            <v>=  v7 x t4 x D3 x 1.05</v>
          </cell>
          <cell r="BI100" t="str">
            <v>w7</v>
          </cell>
          <cell r="BJ100">
            <v>260.82</v>
          </cell>
          <cell r="BK100" t="str">
            <v>Ton</v>
          </cell>
        </row>
        <row r="101">
          <cell r="A101" t="str">
            <v xml:space="preserve">       5.</v>
          </cell>
          <cell r="C101" t="str">
            <v>Pembantu Operator</v>
          </cell>
          <cell r="D101" t="str">
            <v>=   ( 1  Orang / Jam )  x  U2</v>
          </cell>
          <cell r="G101" t="str">
            <v>M</v>
          </cell>
          <cell r="H101">
            <v>7500</v>
          </cell>
          <cell r="I101" t="str">
            <v>Rupiah</v>
          </cell>
          <cell r="L101" t="str">
            <v>59.</v>
          </cell>
          <cell r="BC101" t="str">
            <v>8.</v>
          </cell>
          <cell r="BE101" t="str">
            <v>DBST</v>
          </cell>
          <cell r="BF101" t="str">
            <v>=  v8 x t4 x D3 x 1.05</v>
          </cell>
          <cell r="BI101" t="str">
            <v>w8</v>
          </cell>
          <cell r="BJ101">
            <v>391.86</v>
          </cell>
          <cell r="BK101" t="str">
            <v>Ton</v>
          </cell>
        </row>
        <row r="102">
          <cell r="L102" t="str">
            <v>60.</v>
          </cell>
        </row>
        <row r="103">
          <cell r="C103" t="str">
            <v>Biaya Operasi per Jam        =</v>
          </cell>
          <cell r="E103" t="str">
            <v>(H+I+K+L+M)</v>
          </cell>
          <cell r="G103" t="str">
            <v>P</v>
          </cell>
          <cell r="H103">
            <v>80003.75</v>
          </cell>
          <cell r="I103" t="str">
            <v>Rupiah</v>
          </cell>
          <cell r="L103" t="str">
            <v>61.</v>
          </cell>
          <cell r="BE103" t="str">
            <v>Total Volume Pekerjaan Alat</v>
          </cell>
          <cell r="BG103" t="str">
            <v>=  w1 + . . . + w8</v>
          </cell>
          <cell r="BI103" t="str">
            <v>W</v>
          </cell>
          <cell r="BJ103">
            <v>3317.2460999999998</v>
          </cell>
          <cell r="BK103" t="str">
            <v>Ton</v>
          </cell>
        </row>
        <row r="104">
          <cell r="L104" t="str">
            <v>62.</v>
          </cell>
        </row>
        <row r="105">
          <cell r="A105" t="str">
            <v>D.</v>
          </cell>
          <cell r="C105" t="str">
            <v>TOTAL BIAYA SEWA ALAT / JAM   =   ( G + P )</v>
          </cell>
          <cell r="G105" t="str">
            <v>S</v>
          </cell>
          <cell r="H105">
            <v>112932.62598723857</v>
          </cell>
          <cell r="I105" t="str">
            <v>Rupiah</v>
          </cell>
          <cell r="L105" t="str">
            <v>63.</v>
          </cell>
          <cell r="BC105" t="str">
            <v>V</v>
          </cell>
          <cell r="BE105" t="str">
            <v>PERHITUNGAN KAPASITAS ALAT</v>
          </cell>
        </row>
        <row r="106">
          <cell r="L106" t="str">
            <v>64.</v>
          </cell>
          <cell r="BC106" t="str">
            <v>1.</v>
          </cell>
          <cell r="BE106" t="str">
            <v>Masa Mobilisasi / Demobilisasi</v>
          </cell>
          <cell r="BI106" t="str">
            <v>Tm</v>
          </cell>
          <cell r="BJ106">
            <v>3</v>
          </cell>
          <cell r="BK106" t="str">
            <v>Bulan</v>
          </cell>
          <cell r="BR106" t="str">
            <v xml:space="preserve"> Alat Baru</v>
          </cell>
        </row>
        <row r="107">
          <cell r="L107" t="str">
            <v>65.</v>
          </cell>
          <cell r="BC107" t="str">
            <v>2.</v>
          </cell>
          <cell r="BE107" t="str">
            <v>Waktu Produksi (Di luar masa Mobilisasi &amp; Hari Libur)</v>
          </cell>
          <cell r="BI107" t="str">
            <v>T</v>
          </cell>
          <cell r="BJ107">
            <v>7.5</v>
          </cell>
          <cell r="BK107" t="str">
            <v>Bulan</v>
          </cell>
          <cell r="BR107">
            <v>51480000</v>
          </cell>
        </row>
        <row r="108">
          <cell r="A108" t="str">
            <v>E.</v>
          </cell>
          <cell r="C108" t="str">
            <v>LAIN - LAIN</v>
          </cell>
          <cell r="L108" t="str">
            <v>66.</v>
          </cell>
          <cell r="BC108" t="str">
            <v>3.</v>
          </cell>
          <cell r="BE108" t="str">
            <v>Jumlah hari kerja efektif / bulan</v>
          </cell>
          <cell r="BI108" t="str">
            <v>Te1</v>
          </cell>
          <cell r="BJ108">
            <v>25</v>
          </cell>
          <cell r="BK108" t="str">
            <v>Hari/Bln</v>
          </cell>
        </row>
        <row r="109">
          <cell r="A109" t="str">
            <v xml:space="preserve">       1.</v>
          </cell>
          <cell r="C109" t="str">
            <v>Tingkat Suku Bunga</v>
          </cell>
          <cell r="G109" t="str">
            <v>i</v>
          </cell>
          <cell r="H109">
            <v>20</v>
          </cell>
          <cell r="I109" t="str">
            <v>% / Tahun</v>
          </cell>
          <cell r="L109" t="str">
            <v>67.</v>
          </cell>
          <cell r="BC109" t="str">
            <v>4.</v>
          </cell>
          <cell r="BE109" t="str">
            <v>Jumlah jam kerja efektif / hari</v>
          </cell>
          <cell r="BI109" t="str">
            <v>Te2</v>
          </cell>
          <cell r="BJ109">
            <v>7</v>
          </cell>
          <cell r="BK109" t="str">
            <v>Jam/Hari</v>
          </cell>
        </row>
        <row r="110">
          <cell r="A110" t="str">
            <v xml:space="preserve">       2.</v>
          </cell>
          <cell r="C110" t="str">
            <v>Upah Operator / Sopir</v>
          </cell>
          <cell r="G110" t="str">
            <v>U1</v>
          </cell>
          <cell r="H110">
            <v>11875</v>
          </cell>
          <cell r="I110" t="str">
            <v>Rp./Jam</v>
          </cell>
          <cell r="L110" t="str">
            <v>68.</v>
          </cell>
          <cell r="BC110" t="str">
            <v>5.</v>
          </cell>
          <cell r="BE110" t="str">
            <v>Faktor efisiensi alat</v>
          </cell>
          <cell r="BI110" t="str">
            <v>Fa</v>
          </cell>
          <cell r="BJ110">
            <v>0.7</v>
          </cell>
          <cell r="BK110" t="str">
            <v>-</v>
          </cell>
        </row>
        <row r="111">
          <cell r="A111" t="str">
            <v xml:space="preserve">       3.</v>
          </cell>
          <cell r="C111" t="str">
            <v>Upah Pembantu Operator / Pmb.Sopir</v>
          </cell>
          <cell r="G111" t="str">
            <v>U2</v>
          </cell>
          <cell r="H111">
            <v>7500</v>
          </cell>
          <cell r="I111" t="str">
            <v>Rp./Jam</v>
          </cell>
          <cell r="N111" t="str">
            <v xml:space="preserve">KETERANGAN  : </v>
          </cell>
          <cell r="O111" t="str">
            <v>1.</v>
          </cell>
          <cell r="P111" t="str">
            <v>Tingkat Suku Bunga</v>
          </cell>
          <cell r="U111" t="str">
            <v>=</v>
          </cell>
          <cell r="V111">
            <v>20</v>
          </cell>
          <cell r="W111" t="str">
            <v>%  per-tahun</v>
          </cell>
        </row>
        <row r="112">
          <cell r="A112" t="str">
            <v xml:space="preserve">       4.</v>
          </cell>
          <cell r="C112" t="str">
            <v>Bahan Bakar Bensin</v>
          </cell>
          <cell r="G112" t="str">
            <v>Mb</v>
          </cell>
          <cell r="H112">
            <v>5160</v>
          </cell>
          <cell r="I112" t="str">
            <v>Liter</v>
          </cell>
          <cell r="O112" t="str">
            <v>2.</v>
          </cell>
          <cell r="P112" t="str">
            <v>Upah Operator / Sopir / Mekanik</v>
          </cell>
          <cell r="U112" t="str">
            <v>=</v>
          </cell>
          <cell r="V112">
            <v>11875</v>
          </cell>
          <cell r="W112" t="str">
            <v>Rupiah per-orang/jam</v>
          </cell>
          <cell r="BE112" t="str">
            <v>Kapasitas alat yang diperlukan =</v>
          </cell>
          <cell r="BG112" t="str">
            <v>W</v>
          </cell>
          <cell r="BI112" t="str">
            <v>SC</v>
          </cell>
          <cell r="BJ112">
            <v>3.6106080000000005</v>
          </cell>
          <cell r="BK112" t="str">
            <v>Ton/Jam</v>
          </cell>
        </row>
        <row r="113">
          <cell r="A113" t="str">
            <v xml:space="preserve">       5.</v>
          </cell>
          <cell r="C113" t="str">
            <v>Bahan Bakar Solar</v>
          </cell>
          <cell r="G113" t="str">
            <v>Ms</v>
          </cell>
          <cell r="H113">
            <v>5350</v>
          </cell>
          <cell r="I113" t="str">
            <v>Liter</v>
          </cell>
          <cell r="O113" t="str">
            <v>3.</v>
          </cell>
          <cell r="P113" t="str">
            <v>Upah Pembantu Operator/Sopir/Mekanik</v>
          </cell>
          <cell r="U113" t="str">
            <v>=</v>
          </cell>
          <cell r="V113">
            <v>7500</v>
          </cell>
          <cell r="W113" t="str">
            <v>Rupiah per-orang/jam</v>
          </cell>
          <cell r="BG113" t="str">
            <v>T x Te1 x Te2 x Fa</v>
          </cell>
        </row>
        <row r="114">
          <cell r="A114" t="str">
            <v xml:space="preserve">       6.</v>
          </cell>
          <cell r="C114" t="str">
            <v>Minyak Pelumas</v>
          </cell>
          <cell r="G114" t="str">
            <v>Mp</v>
          </cell>
          <cell r="H114">
            <v>30000</v>
          </cell>
          <cell r="I114" t="str">
            <v>Liter</v>
          </cell>
          <cell r="O114" t="str">
            <v>4.</v>
          </cell>
          <cell r="P114" t="str">
            <v>Harga Bahan Bakar Bensin</v>
          </cell>
          <cell r="U114" t="str">
            <v>=</v>
          </cell>
          <cell r="V114">
            <v>5160</v>
          </cell>
          <cell r="W114" t="str">
            <v>Rupiah per-liter</v>
          </cell>
        </row>
        <row r="115">
          <cell r="A115" t="str">
            <v xml:space="preserve">       7.</v>
          </cell>
          <cell r="C115" t="str">
            <v>PPN diperhitungkan pada lembar Rekapitulasi</v>
          </cell>
          <cell r="O115" t="str">
            <v>5.</v>
          </cell>
          <cell r="P115" t="str">
            <v>Harga Bahan Bakar Solar</v>
          </cell>
          <cell r="U115" t="str">
            <v>=</v>
          </cell>
          <cell r="V115">
            <v>5350</v>
          </cell>
          <cell r="W115" t="str">
            <v>Rupiah per-liter</v>
          </cell>
          <cell r="BC115" t="str">
            <v>VI.</v>
          </cell>
          <cell r="BE115" t="str">
            <v>ALAT YANG DIPAKAI</v>
          </cell>
        </row>
        <row r="116">
          <cell r="C116" t="str">
            <v>Biaya Pekerjaan</v>
          </cell>
          <cell r="O116" t="str">
            <v>6.</v>
          </cell>
          <cell r="P116" t="str">
            <v>Minyak Pelumas</v>
          </cell>
          <cell r="U116" t="str">
            <v>=</v>
          </cell>
          <cell r="V116">
            <v>30000</v>
          </cell>
          <cell r="W116" t="str">
            <v>Rupiah per-liter</v>
          </cell>
          <cell r="BE116" t="str">
            <v>Kapasitas alat yang dipakai pada proyek ini</v>
          </cell>
          <cell r="BI116" t="str">
            <v>SCa</v>
          </cell>
          <cell r="BJ116">
            <v>50</v>
          </cell>
          <cell r="BK116" t="str">
            <v>Ton/Jam</v>
          </cell>
          <cell r="BL116" t="str">
            <v xml:space="preserve"> OK</v>
          </cell>
        </row>
        <row r="117">
          <cell r="O117" t="str">
            <v>7.</v>
          </cell>
          <cell r="P117" t="str">
            <v>Pajak Pertambahan Nilai (PPN) diperhitungkan pada Lembar Rekapitulasi Biaya Pekerjaan</v>
          </cell>
        </row>
        <row r="118">
          <cell r="O118" t="str">
            <v>8.</v>
          </cell>
          <cell r="P118" t="str">
            <v>Khusus AMP, biaya bahan bakar ditambah (untuk pemanasan material) sebesar : 12 Liter x (Kapasitas AMP Riil = 0.7 x Kapasitas AMP/Jam) x Harga BBM Solar ,  (kolom 16)</v>
          </cell>
        </row>
        <row r="119">
          <cell r="A119" t="str">
            <v>URAIAN ANALISA ALAT</v>
          </cell>
        </row>
        <row r="122">
          <cell r="A122" t="str">
            <v>No.</v>
          </cell>
          <cell r="C122" t="str">
            <v>U R A I A N</v>
          </cell>
          <cell r="G122" t="str">
            <v>KODE</v>
          </cell>
          <cell r="H122" t="str">
            <v>KOEF.</v>
          </cell>
          <cell r="I122" t="str">
            <v>SATUAN</v>
          </cell>
          <cell r="J122" t="str">
            <v>KET.</v>
          </cell>
        </row>
        <row r="125">
          <cell r="A125" t="str">
            <v>A.</v>
          </cell>
          <cell r="C125" t="str">
            <v>URAIAN PERALATAN</v>
          </cell>
        </row>
        <row r="126">
          <cell r="A126" t="str">
            <v xml:space="preserve">       1.</v>
          </cell>
          <cell r="C126" t="str">
            <v>Jenis Peralatan</v>
          </cell>
          <cell r="G126" t="str">
            <v>ASPHALT SPRAYER</v>
          </cell>
          <cell r="J126" t="str">
            <v>E03</v>
          </cell>
          <cell r="BR126" t="str">
            <v xml:space="preserve"> Alat Baru</v>
          </cell>
        </row>
        <row r="127">
          <cell r="A127" t="str">
            <v xml:space="preserve">       2.</v>
          </cell>
          <cell r="C127" t="str">
            <v>Tenaga</v>
          </cell>
          <cell r="G127" t="str">
            <v>Pw</v>
          </cell>
          <cell r="H127">
            <v>15</v>
          </cell>
          <cell r="I127" t="str">
            <v>HP</v>
          </cell>
          <cell r="BR127">
            <v>23760000</v>
          </cell>
        </row>
        <row r="128">
          <cell r="A128" t="str">
            <v xml:space="preserve">       3.</v>
          </cell>
          <cell r="C128" t="str">
            <v>Kapasitas</v>
          </cell>
          <cell r="G128" t="str">
            <v>Cp</v>
          </cell>
          <cell r="H128">
            <v>800</v>
          </cell>
          <cell r="I128" t="str">
            <v>Liter</v>
          </cell>
        </row>
        <row r="129">
          <cell r="A129" t="str">
            <v xml:space="preserve">       4.</v>
          </cell>
          <cell r="C129" t="str">
            <v>Alat Baru                :</v>
          </cell>
          <cell r="D129" t="str">
            <v xml:space="preserve">  a.  Umur Ekonomis</v>
          </cell>
          <cell r="G129" t="str">
            <v>A</v>
          </cell>
          <cell r="H129">
            <v>5</v>
          </cell>
          <cell r="I129" t="str">
            <v>Tahun</v>
          </cell>
        </row>
        <row r="130">
          <cell r="D130" t="str">
            <v xml:space="preserve">  b.  Jam Kerja Dalam 1 Tahun</v>
          </cell>
          <cell r="G130" t="str">
            <v>W</v>
          </cell>
          <cell r="H130">
            <v>2000</v>
          </cell>
          <cell r="I130" t="str">
            <v>Jam</v>
          </cell>
        </row>
        <row r="131">
          <cell r="D131" t="str">
            <v xml:space="preserve">  c.  Harga Alat</v>
          </cell>
          <cell r="G131" t="str">
            <v>B</v>
          </cell>
          <cell r="H131">
            <v>79200000</v>
          </cell>
          <cell r="I131" t="str">
            <v>Rupiah</v>
          </cell>
        </row>
        <row r="132">
          <cell r="A132" t="str">
            <v xml:space="preserve">       5.</v>
          </cell>
          <cell r="C132" t="str">
            <v>Alat Yang Dipakai  :</v>
          </cell>
          <cell r="D132" t="str">
            <v xml:space="preserve">  a.  Umur Ekonomis</v>
          </cell>
          <cell r="G132" t="str">
            <v>A'</v>
          </cell>
          <cell r="H132">
            <v>5</v>
          </cell>
          <cell r="I132" t="str">
            <v>Tahun</v>
          </cell>
          <cell r="J132" t="str">
            <v xml:space="preserve"> Alat Baru</v>
          </cell>
        </row>
        <row r="133">
          <cell r="D133" t="str">
            <v xml:space="preserve">  b.  Jam Kerja Dalam 1 Tahun </v>
          </cell>
          <cell r="G133" t="str">
            <v>W'</v>
          </cell>
          <cell r="H133">
            <v>2000</v>
          </cell>
          <cell r="I133" t="str">
            <v>Jam</v>
          </cell>
          <cell r="J133" t="str">
            <v xml:space="preserve"> Alat Baru</v>
          </cell>
        </row>
        <row r="134">
          <cell r="D134" t="str">
            <v xml:space="preserve">  c.  Harga Alat   (*)</v>
          </cell>
          <cell r="G134" t="str">
            <v>B'</v>
          </cell>
          <cell r="H134">
            <v>79200000</v>
          </cell>
          <cell r="I134" t="str">
            <v>Rupiah</v>
          </cell>
          <cell r="J134" t="str">
            <v xml:space="preserve"> Alat Baru</v>
          </cell>
        </row>
        <row r="136">
          <cell r="A136" t="str">
            <v>B.</v>
          </cell>
          <cell r="C136" t="str">
            <v>BIAYA PASTI PER JAM KERJA</v>
          </cell>
        </row>
        <row r="137">
          <cell r="A137" t="str">
            <v xml:space="preserve">       1.</v>
          </cell>
          <cell r="C137" t="str">
            <v>Nilai Sisa Alat</v>
          </cell>
          <cell r="D137" t="str">
            <v>=  10 % x B</v>
          </cell>
          <cell r="G137" t="str">
            <v>C</v>
          </cell>
          <cell r="H137">
            <v>7920000</v>
          </cell>
          <cell r="I137" t="str">
            <v>Rupiah</v>
          </cell>
        </row>
        <row r="139">
          <cell r="A139" t="str">
            <v xml:space="preserve">       2.</v>
          </cell>
          <cell r="C139" t="str">
            <v>Faktor Angsuran Modal    =</v>
          </cell>
          <cell r="E139" t="str">
            <v>i x (1 + i)^A'</v>
          </cell>
          <cell r="G139" t="str">
            <v>D</v>
          </cell>
          <cell r="H139">
            <v>0.33437970328961514</v>
          </cell>
          <cell r="I139" t="str">
            <v>-</v>
          </cell>
        </row>
        <row r="140">
          <cell r="E140" t="str">
            <v>(1 + i)^A' - 1</v>
          </cell>
        </row>
        <row r="141">
          <cell r="A141" t="str">
            <v xml:space="preserve">       3.</v>
          </cell>
          <cell r="C141" t="str">
            <v>Biaya Pasti per Jam  :</v>
          </cell>
        </row>
        <row r="142">
          <cell r="C142" t="str">
            <v>a.  Biaya Pengembalian Modal  =</v>
          </cell>
          <cell r="E142" t="str">
            <v>( B' - C ) x D</v>
          </cell>
          <cell r="G142" t="str">
            <v>E</v>
          </cell>
          <cell r="H142">
            <v>11917.292625241884</v>
          </cell>
          <cell r="I142" t="str">
            <v>Rupiah</v>
          </cell>
        </row>
        <row r="143">
          <cell r="E143" t="str">
            <v>W'</v>
          </cell>
        </row>
        <row r="145">
          <cell r="C145" t="str">
            <v>b.  Asuransi, dll =</v>
          </cell>
          <cell r="D145">
            <v>2E-3</v>
          </cell>
          <cell r="E145" t="str">
            <v xml:space="preserve">  x   B'</v>
          </cell>
          <cell r="G145" t="str">
            <v>F</v>
          </cell>
          <cell r="H145">
            <v>79.2</v>
          </cell>
          <cell r="I145" t="str">
            <v>Rupiah</v>
          </cell>
        </row>
        <row r="146">
          <cell r="E146" t="str">
            <v>W'</v>
          </cell>
          <cell r="BR146" t="str">
            <v xml:space="preserve"> Alat Baru</v>
          </cell>
        </row>
        <row r="147">
          <cell r="BR147">
            <v>501600000</v>
          </cell>
        </row>
        <row r="148">
          <cell r="C148" t="str">
            <v>Biaya Pasti per Jam             =</v>
          </cell>
          <cell r="E148" t="str">
            <v>( E + F )</v>
          </cell>
          <cell r="G148" t="str">
            <v>G</v>
          </cell>
          <cell r="H148">
            <v>11996.492625241885</v>
          </cell>
          <cell r="I148" t="str">
            <v>Rupiah</v>
          </cell>
        </row>
        <row r="150">
          <cell r="A150" t="str">
            <v>C.</v>
          </cell>
          <cell r="C150" t="str">
            <v>BIAYA OPERASI PER JAM KERJA</v>
          </cell>
        </row>
        <row r="152">
          <cell r="A152" t="str">
            <v xml:space="preserve">       1.</v>
          </cell>
          <cell r="C152" t="str">
            <v xml:space="preserve">Bahan Bakar  =  (0.125-0.175 Ltr/HP/Jam)   x Pw x Ms </v>
          </cell>
          <cell r="G152" t="str">
            <v>H</v>
          </cell>
          <cell r="H152">
            <v>10031.25</v>
          </cell>
          <cell r="I152" t="str">
            <v>Rupiah</v>
          </cell>
        </row>
        <row r="154">
          <cell r="A154" t="str">
            <v xml:space="preserve">       2.</v>
          </cell>
          <cell r="C154" t="str">
            <v>Pelumas         =  (0.01-0.02 Ltr/HP/Jam) x Pw x Mp</v>
          </cell>
          <cell r="G154" t="str">
            <v>I</v>
          </cell>
          <cell r="H154">
            <v>4500</v>
          </cell>
          <cell r="I154" t="str">
            <v>Rupiah</v>
          </cell>
        </row>
        <row r="156">
          <cell r="A156" t="str">
            <v xml:space="preserve">       3.</v>
          </cell>
          <cell r="C156" t="str">
            <v>Perawatan dan</v>
          </cell>
          <cell r="D156" t="str">
            <v>(12,5 % - 17,5 %)  x  B'</v>
          </cell>
          <cell r="G156" t="str">
            <v>K</v>
          </cell>
          <cell r="H156">
            <v>4950</v>
          </cell>
          <cell r="I156" t="str">
            <v>Rupiah</v>
          </cell>
        </row>
        <row r="157">
          <cell r="C157" t="str">
            <v xml:space="preserve">        perbaikan    =</v>
          </cell>
          <cell r="D157" t="str">
            <v>W'</v>
          </cell>
        </row>
        <row r="159">
          <cell r="A159" t="str">
            <v xml:space="preserve">       4.</v>
          </cell>
          <cell r="C159" t="str">
            <v>Operator</v>
          </cell>
          <cell r="D159" t="str">
            <v>=   ( 1  Orang / Jam )  x  U1</v>
          </cell>
          <cell r="G159" t="str">
            <v>L</v>
          </cell>
          <cell r="H159">
            <v>11875</v>
          </cell>
          <cell r="I159" t="str">
            <v>Rupiah</v>
          </cell>
        </row>
        <row r="160">
          <cell r="A160" t="str">
            <v xml:space="preserve">       5.</v>
          </cell>
          <cell r="C160" t="str">
            <v>Pembantu Operator</v>
          </cell>
          <cell r="D160" t="str">
            <v>=   ( 1  Orang / Jam )  x  U2</v>
          </cell>
          <cell r="G160" t="str">
            <v>M</v>
          </cell>
          <cell r="H160">
            <v>7500</v>
          </cell>
          <cell r="I160" t="str">
            <v>Rupiah</v>
          </cell>
        </row>
        <row r="162">
          <cell r="C162" t="str">
            <v>Biaya Operasi per Jam        =</v>
          </cell>
          <cell r="E162" t="str">
            <v>(H+I+K+L+M)</v>
          </cell>
          <cell r="G162" t="str">
            <v>P</v>
          </cell>
          <cell r="H162">
            <v>38856.25</v>
          </cell>
          <cell r="I162" t="str">
            <v>Rupiah</v>
          </cell>
        </row>
        <row r="164">
          <cell r="A164" t="str">
            <v>D.</v>
          </cell>
          <cell r="C164" t="str">
            <v>TOTAL BIAYA SEWA ALAT / JAM   =   ( G + P )</v>
          </cell>
          <cell r="G164" t="str">
            <v>S</v>
          </cell>
          <cell r="H164">
            <v>50852.742625241881</v>
          </cell>
          <cell r="I164" t="str">
            <v>Rupiah</v>
          </cell>
        </row>
        <row r="166">
          <cell r="BR166" t="str">
            <v xml:space="preserve"> Alat Baru</v>
          </cell>
        </row>
        <row r="167">
          <cell r="A167" t="str">
            <v>E.</v>
          </cell>
          <cell r="C167" t="str">
            <v>LAIN - LAIN</v>
          </cell>
          <cell r="BR167">
            <v>125400000</v>
          </cell>
        </row>
        <row r="168">
          <cell r="A168" t="str">
            <v xml:space="preserve">       1.</v>
          </cell>
          <cell r="C168" t="str">
            <v>Tingkat Suku Bunga</v>
          </cell>
          <cell r="G168" t="str">
            <v>i</v>
          </cell>
          <cell r="H168">
            <v>20</v>
          </cell>
          <cell r="I168" t="str">
            <v>% / Tahun</v>
          </cell>
        </row>
        <row r="169">
          <cell r="A169" t="str">
            <v xml:space="preserve">       2.</v>
          </cell>
          <cell r="C169" t="str">
            <v>Upah Operator / Sopir</v>
          </cell>
          <cell r="G169" t="str">
            <v>U1</v>
          </cell>
          <cell r="H169">
            <v>11875</v>
          </cell>
          <cell r="I169" t="str">
            <v>Rp./Jam</v>
          </cell>
        </row>
        <row r="170">
          <cell r="A170" t="str">
            <v xml:space="preserve">       3.</v>
          </cell>
          <cell r="C170" t="str">
            <v>Upah Pembantu Operator / Pmb.Sopir</v>
          </cell>
          <cell r="G170" t="str">
            <v>U2</v>
          </cell>
          <cell r="H170">
            <v>7500</v>
          </cell>
          <cell r="I170" t="str">
            <v>Rp./Jam</v>
          </cell>
        </row>
        <row r="171">
          <cell r="A171" t="str">
            <v xml:space="preserve">       4.</v>
          </cell>
          <cell r="C171" t="str">
            <v>Bahan Bakar Bensin</v>
          </cell>
          <cell r="G171" t="str">
            <v>Mb</v>
          </cell>
          <cell r="H171">
            <v>5160</v>
          </cell>
          <cell r="I171" t="str">
            <v>Liter</v>
          </cell>
        </row>
        <row r="172">
          <cell r="A172" t="str">
            <v xml:space="preserve">       5.</v>
          </cell>
          <cell r="C172" t="str">
            <v>Bahan Bakar Solar</v>
          </cell>
          <cell r="G172" t="str">
            <v>Ms</v>
          </cell>
          <cell r="H172">
            <v>5350</v>
          </cell>
          <cell r="I172" t="str">
            <v>Liter</v>
          </cell>
        </row>
        <row r="173">
          <cell r="A173" t="str">
            <v xml:space="preserve">       6.</v>
          </cell>
          <cell r="C173" t="str">
            <v>Minyak Pelumas</v>
          </cell>
          <cell r="G173" t="str">
            <v>Mp</v>
          </cell>
          <cell r="H173">
            <v>30000</v>
          </cell>
          <cell r="I173" t="str">
            <v>Liter</v>
          </cell>
        </row>
        <row r="174">
          <cell r="A174" t="str">
            <v xml:space="preserve">       7.</v>
          </cell>
          <cell r="C174" t="str">
            <v>PPN diperhitungkan pada lembar Rekapitulasi</v>
          </cell>
        </row>
        <row r="175">
          <cell r="C175" t="str">
            <v>Biaya Pekerjaan</v>
          </cell>
        </row>
        <row r="178">
          <cell r="A178" t="str">
            <v>URAIAN ANALISA ALAT</v>
          </cell>
        </row>
        <row r="181">
          <cell r="A181" t="str">
            <v>No.</v>
          </cell>
          <cell r="C181" t="str">
            <v>U R A I A N</v>
          </cell>
          <cell r="G181" t="str">
            <v>KODE</v>
          </cell>
          <cell r="H181" t="str">
            <v>KOEF.</v>
          </cell>
          <cell r="I181" t="str">
            <v>SATUAN</v>
          </cell>
          <cell r="J181" t="str">
            <v>KET.</v>
          </cell>
        </row>
        <row r="184">
          <cell r="A184" t="str">
            <v>A.</v>
          </cell>
          <cell r="C184" t="str">
            <v>URAIAN PERALATAN</v>
          </cell>
        </row>
        <row r="185">
          <cell r="A185" t="str">
            <v xml:space="preserve">       1.</v>
          </cell>
          <cell r="C185" t="str">
            <v>Jenis Peralatan</v>
          </cell>
          <cell r="G185" t="str">
            <v>BULLDOZER 100-150 HP</v>
          </cell>
          <cell r="J185" t="str">
            <v>E04</v>
          </cell>
        </row>
        <row r="186">
          <cell r="A186" t="str">
            <v xml:space="preserve">       2.</v>
          </cell>
          <cell r="C186" t="str">
            <v>Tenaga</v>
          </cell>
          <cell r="G186" t="str">
            <v>Pw</v>
          </cell>
          <cell r="H186">
            <v>140</v>
          </cell>
          <cell r="I186" t="str">
            <v>HP</v>
          </cell>
          <cell r="BR186" t="str">
            <v xml:space="preserve"> Alat Baru</v>
          </cell>
        </row>
        <row r="187">
          <cell r="A187" t="str">
            <v xml:space="preserve">       3.</v>
          </cell>
          <cell r="C187" t="str">
            <v>Kapasitas</v>
          </cell>
          <cell r="G187" t="str">
            <v>Cp</v>
          </cell>
          <cell r="H187" t="str">
            <v xml:space="preserve">-  </v>
          </cell>
          <cell r="I187" t="str">
            <v>-</v>
          </cell>
          <cell r="BR187">
            <v>198000000</v>
          </cell>
        </row>
        <row r="188">
          <cell r="A188" t="str">
            <v xml:space="preserve">       4.</v>
          </cell>
          <cell r="C188" t="str">
            <v>Alat Baru                :</v>
          </cell>
          <cell r="D188" t="str">
            <v xml:space="preserve">  a.  Umur Ekonomis</v>
          </cell>
          <cell r="G188" t="str">
            <v>A</v>
          </cell>
          <cell r="H188">
            <v>5</v>
          </cell>
          <cell r="I188" t="str">
            <v>Tahun</v>
          </cell>
        </row>
        <row r="189">
          <cell r="D189" t="str">
            <v xml:space="preserve">  b.  Jam Kerja Dalam 1 Tahun</v>
          </cell>
          <cell r="G189" t="str">
            <v>W</v>
          </cell>
          <cell r="H189">
            <v>2000</v>
          </cell>
          <cell r="I189" t="str">
            <v>Jam</v>
          </cell>
        </row>
        <row r="190">
          <cell r="D190" t="str">
            <v xml:space="preserve">  c.  Harga Alat</v>
          </cell>
          <cell r="G190" t="str">
            <v>B</v>
          </cell>
          <cell r="H190">
            <v>726000000</v>
          </cell>
          <cell r="I190" t="str">
            <v>Rupiah</v>
          </cell>
        </row>
        <row r="191">
          <cell r="A191" t="str">
            <v xml:space="preserve">       5.</v>
          </cell>
          <cell r="C191" t="str">
            <v>Alat Yang Dipakai  :</v>
          </cell>
          <cell r="D191" t="str">
            <v xml:space="preserve">  a.  Umur Ekonomis</v>
          </cell>
          <cell r="G191" t="str">
            <v>A'</v>
          </cell>
          <cell r="H191">
            <v>5</v>
          </cell>
          <cell r="I191" t="str">
            <v>Tahun</v>
          </cell>
          <cell r="J191" t="str">
            <v xml:space="preserve"> Alat Baru</v>
          </cell>
        </row>
        <row r="192">
          <cell r="D192" t="str">
            <v xml:space="preserve">  b.  Jam Kerja Dalam 1 Tahun </v>
          </cell>
          <cell r="G192" t="str">
            <v>W'</v>
          </cell>
          <cell r="H192">
            <v>2000</v>
          </cell>
          <cell r="I192" t="str">
            <v>Jam</v>
          </cell>
          <cell r="J192" t="str">
            <v xml:space="preserve"> Alat Baru</v>
          </cell>
        </row>
        <row r="193">
          <cell r="D193" t="str">
            <v xml:space="preserve">  c.  Harga Alat   (*)</v>
          </cell>
          <cell r="G193" t="str">
            <v>B'</v>
          </cell>
          <cell r="H193">
            <v>726000000</v>
          </cell>
          <cell r="I193" t="str">
            <v>Rupiah</v>
          </cell>
          <cell r="J193" t="str">
            <v xml:space="preserve"> Alat Baru</v>
          </cell>
        </row>
        <row r="195">
          <cell r="A195" t="str">
            <v>B.</v>
          </cell>
          <cell r="C195" t="str">
            <v>BIAYA PASTI PER JAM KERJA</v>
          </cell>
        </row>
        <row r="196">
          <cell r="A196" t="str">
            <v xml:space="preserve">       1.</v>
          </cell>
          <cell r="C196" t="str">
            <v>Nilai Sisa Alat</v>
          </cell>
          <cell r="D196" t="str">
            <v>=  10 % x B</v>
          </cell>
          <cell r="G196" t="str">
            <v>C</v>
          </cell>
          <cell r="H196">
            <v>72600000</v>
          </cell>
          <cell r="I196" t="str">
            <v>Rupiah</v>
          </cell>
        </row>
        <row r="198">
          <cell r="A198" t="str">
            <v xml:space="preserve">       2.</v>
          </cell>
          <cell r="C198" t="str">
            <v>Faktor Angsuran Modal    =</v>
          </cell>
          <cell r="E198" t="str">
            <v>i x (1 + i)^A'</v>
          </cell>
          <cell r="G198" t="str">
            <v>D</v>
          </cell>
          <cell r="H198">
            <v>0.33437970328961514</v>
          </cell>
          <cell r="I198" t="str">
            <v>-</v>
          </cell>
        </row>
        <row r="199">
          <cell r="E199" t="str">
            <v>(1 + i)^A' - 1</v>
          </cell>
        </row>
        <row r="200">
          <cell r="A200" t="str">
            <v xml:space="preserve">       3.</v>
          </cell>
          <cell r="C200" t="str">
            <v>Biaya Pasti per Jam  :</v>
          </cell>
        </row>
        <row r="201">
          <cell r="C201" t="str">
            <v>a.  Biaya Pengembalian Modal  =</v>
          </cell>
          <cell r="E201" t="str">
            <v>( B' - C ) x D</v>
          </cell>
          <cell r="G201" t="str">
            <v>E</v>
          </cell>
          <cell r="H201">
            <v>109241.84906471726</v>
          </cell>
          <cell r="I201" t="str">
            <v>Rupiah</v>
          </cell>
        </row>
        <row r="202">
          <cell r="E202" t="str">
            <v>W'</v>
          </cell>
        </row>
        <row r="204">
          <cell r="C204" t="str">
            <v>b.  Asuransi, dll =</v>
          </cell>
          <cell r="D204">
            <v>2E-3</v>
          </cell>
          <cell r="E204" t="str">
            <v xml:space="preserve">  x   B'</v>
          </cell>
          <cell r="G204" t="str">
            <v>F</v>
          </cell>
          <cell r="H204">
            <v>726</v>
          </cell>
          <cell r="I204" t="str">
            <v>Rupiah</v>
          </cell>
        </row>
        <row r="205">
          <cell r="E205" t="str">
            <v>W'</v>
          </cell>
        </row>
        <row r="206">
          <cell r="BR206" t="str">
            <v xml:space="preserve"> Alat Baru</v>
          </cell>
        </row>
        <row r="207">
          <cell r="C207" t="str">
            <v>Biaya Pasti per Jam             =</v>
          </cell>
          <cell r="E207" t="str">
            <v>( E + F )</v>
          </cell>
          <cell r="G207" t="str">
            <v>G</v>
          </cell>
          <cell r="H207">
            <v>109967.84906471726</v>
          </cell>
          <cell r="I207" t="str">
            <v>Rupiah</v>
          </cell>
          <cell r="BR207">
            <v>462000000</v>
          </cell>
        </row>
        <row r="209">
          <cell r="A209" t="str">
            <v>C.</v>
          </cell>
          <cell r="C209" t="str">
            <v>BIAYA OPERASI PER JAM KERJA</v>
          </cell>
        </row>
        <row r="211">
          <cell r="A211" t="str">
            <v xml:space="preserve">       1.</v>
          </cell>
          <cell r="C211" t="str">
            <v xml:space="preserve">Bahan Bakar  =  (0.125-0.175 Ltr/HP/Jam)   x Pw x Ms </v>
          </cell>
          <cell r="G211" t="str">
            <v>H</v>
          </cell>
          <cell r="H211">
            <v>93625</v>
          </cell>
          <cell r="I211" t="str">
            <v>Rupiah</v>
          </cell>
        </row>
        <row r="213">
          <cell r="A213" t="str">
            <v xml:space="preserve">       2.</v>
          </cell>
          <cell r="C213" t="str">
            <v>Pelumas         =  (0.01-0.02 Ltr/HP/Jam) x Pw x Mp</v>
          </cell>
          <cell r="G213" t="str">
            <v>I</v>
          </cell>
          <cell r="H213">
            <v>42000.000000000007</v>
          </cell>
          <cell r="I213" t="str">
            <v>Rupiah</v>
          </cell>
        </row>
        <row r="215">
          <cell r="A215" t="str">
            <v xml:space="preserve">       3.</v>
          </cell>
          <cell r="C215" t="str">
            <v>Perawatan dan</v>
          </cell>
          <cell r="D215" t="str">
            <v>(12,5 % - 17,5 %)  x  B'</v>
          </cell>
          <cell r="G215" t="str">
            <v>K</v>
          </cell>
          <cell r="H215">
            <v>45375</v>
          </cell>
          <cell r="I215" t="str">
            <v>Rupiah</v>
          </cell>
        </row>
        <row r="216">
          <cell r="C216" t="str">
            <v xml:space="preserve">        perbaikan    =</v>
          </cell>
          <cell r="D216" t="str">
            <v>W'</v>
          </cell>
        </row>
        <row r="218">
          <cell r="A218" t="str">
            <v xml:space="preserve">       4.</v>
          </cell>
          <cell r="C218" t="str">
            <v>Operator</v>
          </cell>
          <cell r="D218" t="str">
            <v>=   ( 1  Orang / Jam )  x  U1</v>
          </cell>
          <cell r="G218" t="str">
            <v>L</v>
          </cell>
          <cell r="H218">
            <v>11875</v>
          </cell>
          <cell r="I218" t="str">
            <v>Rupiah</v>
          </cell>
        </row>
        <row r="219">
          <cell r="A219" t="str">
            <v xml:space="preserve">       5.</v>
          </cell>
          <cell r="C219" t="str">
            <v>Pembantu Operator</v>
          </cell>
          <cell r="D219" t="str">
            <v>=   ( 1  Orang / Jam )  x  U2</v>
          </cell>
          <cell r="G219" t="str">
            <v>M</v>
          </cell>
          <cell r="H219">
            <v>7500</v>
          </cell>
          <cell r="I219" t="str">
            <v>Rupiah</v>
          </cell>
        </row>
        <row r="221">
          <cell r="C221" t="str">
            <v>Biaya Operasi per Jam        =</v>
          </cell>
          <cell r="E221" t="str">
            <v>(H+I+K+L+M)</v>
          </cell>
          <cell r="G221" t="str">
            <v>P</v>
          </cell>
          <cell r="H221">
            <v>200375</v>
          </cell>
          <cell r="I221" t="str">
            <v>Rupiah</v>
          </cell>
        </row>
        <row r="223">
          <cell r="A223" t="str">
            <v>D.</v>
          </cell>
          <cell r="C223" t="str">
            <v>TOTAL BIAYA SEWA ALAT / JAM   =   ( G + P )</v>
          </cell>
          <cell r="G223" t="str">
            <v>S</v>
          </cell>
          <cell r="H223">
            <v>310342.84906471724</v>
          </cell>
          <cell r="I223" t="str">
            <v>Rupiah</v>
          </cell>
        </row>
        <row r="226">
          <cell r="A226" t="str">
            <v>E.</v>
          </cell>
          <cell r="C226" t="str">
            <v>LAIN - LAIN</v>
          </cell>
          <cell r="BR226" t="str">
            <v xml:space="preserve"> Alat Baru</v>
          </cell>
        </row>
        <row r="227">
          <cell r="A227" t="str">
            <v xml:space="preserve">       1.</v>
          </cell>
          <cell r="C227" t="str">
            <v>Tingkat Suku Bunga</v>
          </cell>
          <cell r="G227" t="str">
            <v>i</v>
          </cell>
          <cell r="H227">
            <v>20</v>
          </cell>
          <cell r="I227" t="str">
            <v>% / Tahun</v>
          </cell>
          <cell r="BR227">
            <v>99000000</v>
          </cell>
        </row>
        <row r="228">
          <cell r="A228" t="str">
            <v xml:space="preserve">       2.</v>
          </cell>
          <cell r="C228" t="str">
            <v>Upah Operator / Sopir</v>
          </cell>
          <cell r="G228" t="str">
            <v>U1</v>
          </cell>
          <cell r="H228">
            <v>11875</v>
          </cell>
          <cell r="I228" t="str">
            <v>Rp./Jam</v>
          </cell>
        </row>
        <row r="229">
          <cell r="A229" t="str">
            <v xml:space="preserve">       3.</v>
          </cell>
          <cell r="C229" t="str">
            <v>Upah Pembantu Operator / Pmb.Sopir</v>
          </cell>
          <cell r="G229" t="str">
            <v>U2</v>
          </cell>
          <cell r="H229">
            <v>7500</v>
          </cell>
          <cell r="I229" t="str">
            <v>Rp./Jam</v>
          </cell>
        </row>
        <row r="230">
          <cell r="A230" t="str">
            <v xml:space="preserve">       4.</v>
          </cell>
          <cell r="C230" t="str">
            <v>Bahan Bakar Bensin</v>
          </cell>
          <cell r="G230" t="str">
            <v>Mb</v>
          </cell>
          <cell r="H230">
            <v>5160</v>
          </cell>
          <cell r="I230" t="str">
            <v>Liter</v>
          </cell>
        </row>
        <row r="231">
          <cell r="A231" t="str">
            <v xml:space="preserve">       5.</v>
          </cell>
          <cell r="C231" t="str">
            <v>Bahan Bakar Solar</v>
          </cell>
          <cell r="G231" t="str">
            <v>Ms</v>
          </cell>
          <cell r="H231">
            <v>5350</v>
          </cell>
          <cell r="I231" t="str">
            <v>Liter</v>
          </cell>
        </row>
        <row r="232">
          <cell r="A232" t="str">
            <v xml:space="preserve">       6.</v>
          </cell>
          <cell r="C232" t="str">
            <v>Minyak Pelumas</v>
          </cell>
          <cell r="G232" t="str">
            <v>Mp</v>
          </cell>
          <cell r="H232">
            <v>30000</v>
          </cell>
          <cell r="I232" t="str">
            <v>Liter</v>
          </cell>
        </row>
        <row r="233">
          <cell r="A233" t="str">
            <v xml:space="preserve">       7.</v>
          </cell>
          <cell r="C233" t="str">
            <v>PPN diperhitungkan pada lembar Rekapitulasi</v>
          </cell>
        </row>
        <row r="234">
          <cell r="C234" t="str">
            <v>Biaya Pekerjaan</v>
          </cell>
        </row>
        <row r="237">
          <cell r="A237" t="str">
            <v>URAIAN ANALISA ALAT</v>
          </cell>
        </row>
        <row r="240">
          <cell r="A240" t="str">
            <v>No.</v>
          </cell>
          <cell r="C240" t="str">
            <v>U R A I A N</v>
          </cell>
          <cell r="G240" t="str">
            <v>KODE</v>
          </cell>
          <cell r="H240" t="str">
            <v>KOEF.</v>
          </cell>
          <cell r="I240" t="str">
            <v>SATUAN</v>
          </cell>
          <cell r="J240" t="str">
            <v>KET.</v>
          </cell>
        </row>
        <row r="243">
          <cell r="A243" t="str">
            <v>A.</v>
          </cell>
          <cell r="C243" t="str">
            <v>URAIAN PERALATAN</v>
          </cell>
        </row>
        <row r="244">
          <cell r="A244" t="str">
            <v xml:space="preserve">       1.</v>
          </cell>
          <cell r="C244" t="str">
            <v>Jenis Peralatan</v>
          </cell>
          <cell r="G244" t="str">
            <v>COMPRESSOR 4000-6500 L\M</v>
          </cell>
          <cell r="J244" t="str">
            <v>E05</v>
          </cell>
        </row>
        <row r="245">
          <cell r="A245" t="str">
            <v xml:space="preserve">       2.</v>
          </cell>
          <cell r="C245" t="str">
            <v>Tenaga</v>
          </cell>
          <cell r="G245" t="str">
            <v>Pw</v>
          </cell>
          <cell r="H245">
            <v>80</v>
          </cell>
          <cell r="I245" t="str">
            <v>HP</v>
          </cell>
        </row>
        <row r="246">
          <cell r="A246" t="str">
            <v xml:space="preserve">       3.</v>
          </cell>
          <cell r="C246" t="str">
            <v>Kapasitas</v>
          </cell>
          <cell r="G246" t="str">
            <v>Cp</v>
          </cell>
          <cell r="H246" t="str">
            <v xml:space="preserve">-  </v>
          </cell>
          <cell r="I246" t="str">
            <v>-</v>
          </cell>
          <cell r="BR246" t="str">
            <v xml:space="preserve"> Alat Baru</v>
          </cell>
        </row>
        <row r="247">
          <cell r="A247" t="str">
            <v xml:space="preserve">       4.</v>
          </cell>
          <cell r="C247" t="str">
            <v>Alat Baru                :</v>
          </cell>
          <cell r="D247" t="str">
            <v xml:space="preserve">  a.  Umur Ekonomis</v>
          </cell>
          <cell r="G247" t="str">
            <v>A</v>
          </cell>
          <cell r="H247">
            <v>5</v>
          </cell>
          <cell r="I247" t="str">
            <v>Tahun</v>
          </cell>
          <cell r="BR247">
            <v>84480000</v>
          </cell>
        </row>
        <row r="248">
          <cell r="D248" t="str">
            <v xml:space="preserve">  b.  Jam Kerja Dalam 1 Tahun</v>
          </cell>
          <cell r="G248" t="str">
            <v>W</v>
          </cell>
          <cell r="H248">
            <v>2000</v>
          </cell>
          <cell r="I248" t="str">
            <v>Jam</v>
          </cell>
        </row>
        <row r="249">
          <cell r="D249" t="str">
            <v xml:space="preserve">  c.  Harga Alat</v>
          </cell>
          <cell r="G249" t="str">
            <v>B</v>
          </cell>
          <cell r="H249">
            <v>51480000</v>
          </cell>
          <cell r="I249" t="str">
            <v>Rupiah</v>
          </cell>
        </row>
        <row r="250">
          <cell r="A250" t="str">
            <v xml:space="preserve">       5.</v>
          </cell>
          <cell r="C250" t="str">
            <v>Alat Yang Dipakai  :</v>
          </cell>
          <cell r="D250" t="str">
            <v xml:space="preserve">  a.  Umur Ekonomis</v>
          </cell>
          <cell r="G250" t="str">
            <v>A'</v>
          </cell>
          <cell r="H250">
            <v>5</v>
          </cell>
          <cell r="I250" t="str">
            <v>Tahun</v>
          </cell>
          <cell r="J250" t="str">
            <v xml:space="preserve"> Alat Baru</v>
          </cell>
        </row>
        <row r="251">
          <cell r="D251" t="str">
            <v xml:space="preserve">  b.  Jam Kerja Dalam 1 Tahun </v>
          </cell>
          <cell r="G251" t="str">
            <v>W'</v>
          </cell>
          <cell r="H251">
            <v>2000</v>
          </cell>
          <cell r="I251" t="str">
            <v>Jam</v>
          </cell>
          <cell r="J251" t="str">
            <v xml:space="preserve"> Alat Baru</v>
          </cell>
        </row>
        <row r="252">
          <cell r="D252" t="str">
            <v xml:space="preserve">  c.  Harga Alat   (*)</v>
          </cell>
          <cell r="G252" t="str">
            <v>B'</v>
          </cell>
          <cell r="H252">
            <v>51480000</v>
          </cell>
          <cell r="I252" t="str">
            <v>Rupiah</v>
          </cell>
          <cell r="J252" t="str">
            <v xml:space="preserve"> Alat Baru</v>
          </cell>
        </row>
        <row r="254">
          <cell r="A254" t="str">
            <v>B.</v>
          </cell>
          <cell r="C254" t="str">
            <v>BIAYA PASTI PER JAM KERJA</v>
          </cell>
        </row>
        <row r="255">
          <cell r="A255" t="str">
            <v xml:space="preserve">       1.</v>
          </cell>
          <cell r="C255" t="str">
            <v>Nilai Sisa Alat</v>
          </cell>
          <cell r="D255" t="str">
            <v>=  10 % x B</v>
          </cell>
          <cell r="G255" t="str">
            <v>C</v>
          </cell>
          <cell r="H255">
            <v>5148000</v>
          </cell>
          <cell r="I255" t="str">
            <v>Rupiah</v>
          </cell>
        </row>
        <row r="257">
          <cell r="A257" t="str">
            <v xml:space="preserve">       2.</v>
          </cell>
          <cell r="C257" t="str">
            <v>Faktor Angsuran Modal    =</v>
          </cell>
          <cell r="E257" t="str">
            <v>i x (1 + i)^A'</v>
          </cell>
          <cell r="G257" t="str">
            <v>D</v>
          </cell>
          <cell r="H257">
            <v>0.33437970328961514</v>
          </cell>
          <cell r="I257" t="str">
            <v>-</v>
          </cell>
        </row>
        <row r="258">
          <cell r="E258" t="str">
            <v>(1 + i)^A' - 1</v>
          </cell>
        </row>
        <row r="259">
          <cell r="A259" t="str">
            <v xml:space="preserve">       3.</v>
          </cell>
          <cell r="C259" t="str">
            <v>Biaya Pasti per Jam  :</v>
          </cell>
        </row>
        <row r="260">
          <cell r="C260" t="str">
            <v>a.  Biaya Pengembalian Modal  =</v>
          </cell>
          <cell r="E260" t="str">
            <v>( B' - C ) x D</v>
          </cell>
          <cell r="G260" t="str">
            <v>E</v>
          </cell>
          <cell r="H260">
            <v>7746.2402064072239</v>
          </cell>
          <cell r="I260" t="str">
            <v>Rupiah</v>
          </cell>
        </row>
        <row r="261">
          <cell r="E261" t="str">
            <v>W'</v>
          </cell>
        </row>
        <row r="263">
          <cell r="C263" t="str">
            <v>b.  Asuransi, dll =</v>
          </cell>
          <cell r="D263">
            <v>2E-3</v>
          </cell>
          <cell r="E263" t="str">
            <v xml:space="preserve">  x   B'</v>
          </cell>
          <cell r="G263" t="str">
            <v>F</v>
          </cell>
          <cell r="H263">
            <v>51.48</v>
          </cell>
          <cell r="I263" t="str">
            <v>Rupiah</v>
          </cell>
        </row>
        <row r="264">
          <cell r="E264" t="str">
            <v>W'</v>
          </cell>
        </row>
        <row r="266">
          <cell r="C266" t="str">
            <v>Biaya Pasti per Jam             =</v>
          </cell>
          <cell r="E266" t="str">
            <v>( E + F )</v>
          </cell>
          <cell r="G266" t="str">
            <v>G</v>
          </cell>
          <cell r="H266">
            <v>7797.7202064072235</v>
          </cell>
          <cell r="I266" t="str">
            <v>Rupiah</v>
          </cell>
          <cell r="BR266" t="str">
            <v xml:space="preserve"> Alat Baru</v>
          </cell>
        </row>
        <row r="267">
          <cell r="BR267">
            <v>396000000</v>
          </cell>
        </row>
        <row r="268">
          <cell r="A268" t="str">
            <v>C.</v>
          </cell>
          <cell r="C268" t="str">
            <v>BIAYA OPERASI PER JAM KERJA</v>
          </cell>
        </row>
        <row r="270">
          <cell r="A270" t="str">
            <v xml:space="preserve">       1.</v>
          </cell>
          <cell r="C270" t="str">
            <v xml:space="preserve">Bahan Bakar  =  (0.125-0.175 Ltr/HP/Jam)   x Pw x Ms </v>
          </cell>
          <cell r="G270" t="str">
            <v>H</v>
          </cell>
          <cell r="H270">
            <v>53500</v>
          </cell>
          <cell r="I270" t="str">
            <v>Rupiah</v>
          </cell>
        </row>
        <row r="272">
          <cell r="A272" t="str">
            <v xml:space="preserve">       2.</v>
          </cell>
          <cell r="C272" t="str">
            <v>Pelumas         =  (0.01-0.02 Ltr/HP/Jam) x Pw x Mp</v>
          </cell>
          <cell r="G272" t="str">
            <v>I</v>
          </cell>
          <cell r="H272">
            <v>24000</v>
          </cell>
          <cell r="I272" t="str">
            <v>Rupiah</v>
          </cell>
        </row>
        <row r="274">
          <cell r="A274" t="str">
            <v xml:space="preserve">       3.</v>
          </cell>
          <cell r="C274" t="str">
            <v>Perawatan dan</v>
          </cell>
          <cell r="D274" t="str">
            <v>(12,5 % - 17,5 %)  x  B'</v>
          </cell>
          <cell r="G274" t="str">
            <v>K</v>
          </cell>
          <cell r="H274">
            <v>3217.5</v>
          </cell>
          <cell r="I274" t="str">
            <v>Rupiah</v>
          </cell>
        </row>
        <row r="275">
          <cell r="C275" t="str">
            <v xml:space="preserve">        perbaikan    =</v>
          </cell>
          <cell r="D275" t="str">
            <v>W'</v>
          </cell>
        </row>
        <row r="277">
          <cell r="A277" t="str">
            <v xml:space="preserve">       4.</v>
          </cell>
          <cell r="C277" t="str">
            <v>Operator</v>
          </cell>
          <cell r="D277" t="str">
            <v>=   ( 1  Orang / Jam )  x  U1</v>
          </cell>
          <cell r="G277" t="str">
            <v>L</v>
          </cell>
          <cell r="H277">
            <v>11875</v>
          </cell>
          <cell r="I277" t="str">
            <v>Rupiah</v>
          </cell>
        </row>
        <row r="278">
          <cell r="A278" t="str">
            <v xml:space="preserve">       5.</v>
          </cell>
          <cell r="C278" t="str">
            <v>Pembantu Operator</v>
          </cell>
          <cell r="D278" t="str">
            <v>=   ( 1  Orang / Jam )  x  U2</v>
          </cell>
          <cell r="G278" t="str">
            <v>M</v>
          </cell>
          <cell r="H278">
            <v>7500</v>
          </cell>
          <cell r="I278" t="str">
            <v>Rupiah</v>
          </cell>
        </row>
        <row r="280">
          <cell r="C280" t="str">
            <v>Biaya Operasi per Jam        =</v>
          </cell>
          <cell r="E280" t="str">
            <v>(H+I+K+L+M)</v>
          </cell>
          <cell r="G280" t="str">
            <v>P</v>
          </cell>
          <cell r="H280">
            <v>100092.5</v>
          </cell>
          <cell r="I280" t="str">
            <v>Rupiah</v>
          </cell>
        </row>
        <row r="282">
          <cell r="A282" t="str">
            <v>D.</v>
          </cell>
          <cell r="C282" t="str">
            <v>TOTAL BIAYA SEWA ALAT / JAM   =   ( G + P )</v>
          </cell>
          <cell r="G282" t="str">
            <v>S</v>
          </cell>
          <cell r="H282">
            <v>107890.22020640722</v>
          </cell>
          <cell r="I282" t="str">
            <v>Rupiah</v>
          </cell>
        </row>
        <row r="285">
          <cell r="A285" t="str">
            <v>E.</v>
          </cell>
          <cell r="C285" t="str">
            <v>LAIN - LAIN</v>
          </cell>
        </row>
        <row r="286">
          <cell r="A286" t="str">
            <v xml:space="preserve">       1.</v>
          </cell>
          <cell r="C286" t="str">
            <v>Tingkat Suku Bunga</v>
          </cell>
          <cell r="G286" t="str">
            <v>i</v>
          </cell>
          <cell r="H286">
            <v>20</v>
          </cell>
          <cell r="I286" t="str">
            <v>% / Tahun</v>
          </cell>
          <cell r="BR286" t="str">
            <v xml:space="preserve"> Alat Baru</v>
          </cell>
        </row>
        <row r="287">
          <cell r="A287" t="str">
            <v xml:space="preserve">       2.</v>
          </cell>
          <cell r="C287" t="str">
            <v>Upah Operator / Sopir</v>
          </cell>
          <cell r="G287" t="str">
            <v>U1</v>
          </cell>
          <cell r="H287">
            <v>11875</v>
          </cell>
          <cell r="I287" t="str">
            <v>Rp./Jam</v>
          </cell>
          <cell r="BR287">
            <v>374220000</v>
          </cell>
        </row>
        <row r="288">
          <cell r="A288" t="str">
            <v xml:space="preserve">       3.</v>
          </cell>
          <cell r="C288" t="str">
            <v>Upah Pembantu Operator / Pmb.Sopir</v>
          </cell>
          <cell r="G288" t="str">
            <v>U2</v>
          </cell>
          <cell r="H288">
            <v>7500</v>
          </cell>
          <cell r="I288" t="str">
            <v>Rp./Jam</v>
          </cell>
        </row>
        <row r="289">
          <cell r="A289" t="str">
            <v xml:space="preserve">       4.</v>
          </cell>
          <cell r="C289" t="str">
            <v>Bahan Bakar Bensin</v>
          </cell>
          <cell r="G289" t="str">
            <v>Mb</v>
          </cell>
          <cell r="H289">
            <v>5160</v>
          </cell>
          <cell r="I289" t="str">
            <v>Liter</v>
          </cell>
        </row>
        <row r="290">
          <cell r="A290" t="str">
            <v xml:space="preserve">       5.</v>
          </cell>
          <cell r="C290" t="str">
            <v>Bahan Bakar Solar</v>
          </cell>
          <cell r="G290" t="str">
            <v>Ms</v>
          </cell>
          <cell r="H290">
            <v>5350</v>
          </cell>
          <cell r="I290" t="str">
            <v>Liter</v>
          </cell>
        </row>
        <row r="291">
          <cell r="A291" t="str">
            <v xml:space="preserve">       6.</v>
          </cell>
          <cell r="C291" t="str">
            <v>Minyak Pelumas</v>
          </cell>
          <cell r="G291" t="str">
            <v>Mp</v>
          </cell>
          <cell r="H291">
            <v>30000</v>
          </cell>
          <cell r="I291" t="str">
            <v>Liter</v>
          </cell>
        </row>
        <row r="292">
          <cell r="A292" t="str">
            <v xml:space="preserve">       7.</v>
          </cell>
          <cell r="C292" t="str">
            <v>PPN diperhitungkan pada lembar Rekapitulasi</v>
          </cell>
        </row>
        <row r="293">
          <cell r="C293" t="str">
            <v>Biaya Pekerjaan</v>
          </cell>
        </row>
        <row r="296">
          <cell r="A296" t="str">
            <v>URAIAN ANALISA ALAT</v>
          </cell>
        </row>
        <row r="299">
          <cell r="A299" t="str">
            <v>No.</v>
          </cell>
          <cell r="C299" t="str">
            <v>U R A I A N</v>
          </cell>
          <cell r="G299" t="str">
            <v>KODE</v>
          </cell>
          <cell r="H299" t="str">
            <v>KOEF.</v>
          </cell>
          <cell r="I299" t="str">
            <v>SATUAN</v>
          </cell>
          <cell r="J299" t="str">
            <v>KET.</v>
          </cell>
        </row>
        <row r="302">
          <cell r="A302" t="str">
            <v>A.</v>
          </cell>
          <cell r="C302" t="str">
            <v>URAIAN PERALATAN</v>
          </cell>
        </row>
        <row r="303">
          <cell r="A303" t="str">
            <v xml:space="preserve">       1.</v>
          </cell>
          <cell r="C303" t="str">
            <v>Jenis Peralatan</v>
          </cell>
          <cell r="G303" t="str">
            <v>CONCRETE MIXER 0.3-0.6 M3</v>
          </cell>
          <cell r="J303" t="str">
            <v>E06</v>
          </cell>
        </row>
        <row r="304">
          <cell r="A304" t="str">
            <v xml:space="preserve">       2.</v>
          </cell>
          <cell r="C304" t="str">
            <v>Tenaga</v>
          </cell>
          <cell r="G304" t="str">
            <v>Pw</v>
          </cell>
          <cell r="H304">
            <v>15</v>
          </cell>
          <cell r="I304" t="str">
            <v>HP</v>
          </cell>
        </row>
        <row r="305">
          <cell r="A305" t="str">
            <v xml:space="preserve">       3.</v>
          </cell>
          <cell r="C305" t="str">
            <v>Kapasitas</v>
          </cell>
          <cell r="G305" t="str">
            <v>Cp</v>
          </cell>
          <cell r="H305">
            <v>500</v>
          </cell>
          <cell r="I305" t="str">
            <v>Liter</v>
          </cell>
        </row>
        <row r="306">
          <cell r="A306" t="str">
            <v xml:space="preserve">       4.</v>
          </cell>
          <cell r="C306" t="str">
            <v>Alat Baru                :</v>
          </cell>
          <cell r="D306" t="str">
            <v xml:space="preserve">  a.  Umur Ekonomis</v>
          </cell>
          <cell r="G306" t="str">
            <v>A</v>
          </cell>
          <cell r="H306">
            <v>4</v>
          </cell>
          <cell r="I306" t="str">
            <v>Tahun</v>
          </cell>
          <cell r="BR306" t="str">
            <v xml:space="preserve"> Alat Baru</v>
          </cell>
        </row>
        <row r="307">
          <cell r="D307" t="str">
            <v xml:space="preserve">  b.  Jam Kerja Dalam 1 Tahun</v>
          </cell>
          <cell r="G307" t="str">
            <v>W</v>
          </cell>
          <cell r="H307">
            <v>2000</v>
          </cell>
          <cell r="I307" t="str">
            <v>Jam</v>
          </cell>
          <cell r="BR307">
            <v>429000000</v>
          </cell>
        </row>
        <row r="308">
          <cell r="D308" t="str">
            <v xml:space="preserve">  c.  Harga Alat</v>
          </cell>
          <cell r="G308" t="str">
            <v>B</v>
          </cell>
          <cell r="H308">
            <v>23760000</v>
          </cell>
          <cell r="I308" t="str">
            <v>Rupiah</v>
          </cell>
        </row>
        <row r="309">
          <cell r="A309" t="str">
            <v xml:space="preserve">       5.</v>
          </cell>
          <cell r="C309" t="str">
            <v>Alat Yang Dipakai  :</v>
          </cell>
          <cell r="D309" t="str">
            <v xml:space="preserve">  a.  Umur Ekonomis</v>
          </cell>
          <cell r="G309" t="str">
            <v>A'</v>
          </cell>
          <cell r="H309">
            <v>4</v>
          </cell>
          <cell r="I309" t="str">
            <v>Tahun</v>
          </cell>
          <cell r="J309" t="str">
            <v xml:space="preserve"> Alat Baru</v>
          </cell>
        </row>
        <row r="310">
          <cell r="D310" t="str">
            <v xml:space="preserve">  b.  Jam Kerja Dalam 1 Tahun </v>
          </cell>
          <cell r="G310" t="str">
            <v>W'</v>
          </cell>
          <cell r="H310">
            <v>2000</v>
          </cell>
          <cell r="I310" t="str">
            <v>Jam</v>
          </cell>
          <cell r="J310" t="str">
            <v xml:space="preserve"> Alat Baru</v>
          </cell>
        </row>
        <row r="311">
          <cell r="D311" t="str">
            <v xml:space="preserve">  c.  Harga Alat   (*)</v>
          </cell>
          <cell r="G311" t="str">
            <v>B'</v>
          </cell>
          <cell r="H311">
            <v>23760000</v>
          </cell>
          <cell r="I311" t="str">
            <v>Rupiah</v>
          </cell>
          <cell r="J311" t="str">
            <v xml:space="preserve"> Alat Baru</v>
          </cell>
        </row>
        <row r="313">
          <cell r="A313" t="str">
            <v>B.</v>
          </cell>
          <cell r="C313" t="str">
            <v>BIAYA PASTI PER JAM KERJA</v>
          </cell>
        </row>
        <row r="314">
          <cell r="A314" t="str">
            <v xml:space="preserve">       1.</v>
          </cell>
          <cell r="C314" t="str">
            <v>Nilai Sisa Alat</v>
          </cell>
          <cell r="D314" t="str">
            <v>=  10 % x B</v>
          </cell>
          <cell r="G314" t="str">
            <v>C</v>
          </cell>
          <cell r="H314">
            <v>2376000</v>
          </cell>
          <cell r="I314" t="str">
            <v>Rupiah</v>
          </cell>
        </row>
        <row r="316">
          <cell r="A316" t="str">
            <v xml:space="preserve">       2.</v>
          </cell>
          <cell r="C316" t="str">
            <v>Faktor Angsuran Modal    =</v>
          </cell>
          <cell r="E316" t="str">
            <v>i x (1 + i)^A'</v>
          </cell>
          <cell r="G316" t="str">
            <v>D</v>
          </cell>
          <cell r="H316">
            <v>0.38628912071535026</v>
          </cell>
          <cell r="I316" t="str">
            <v>-</v>
          </cell>
        </row>
        <row r="317">
          <cell r="E317" t="str">
            <v>(1 + i)^A' - 1</v>
          </cell>
        </row>
        <row r="318">
          <cell r="A318" t="str">
            <v xml:space="preserve">       3.</v>
          </cell>
          <cell r="C318" t="str">
            <v>Biaya Pasti per Jam  :</v>
          </cell>
        </row>
        <row r="319">
          <cell r="C319" t="str">
            <v>a.  Biaya Pengembalian Modal  =</v>
          </cell>
          <cell r="E319" t="str">
            <v>( B' - C ) x D</v>
          </cell>
          <cell r="G319" t="str">
            <v>E</v>
          </cell>
          <cell r="H319">
            <v>4130.2032786885247</v>
          </cell>
          <cell r="I319" t="str">
            <v>Rupiah</v>
          </cell>
        </row>
        <row r="320">
          <cell r="E320" t="str">
            <v>W'</v>
          </cell>
        </row>
        <row r="322">
          <cell r="C322" t="str">
            <v>b.  Asuransi, dll =</v>
          </cell>
          <cell r="D322">
            <v>2E-3</v>
          </cell>
          <cell r="E322" t="str">
            <v xml:space="preserve">  x   B'</v>
          </cell>
          <cell r="G322" t="str">
            <v>F</v>
          </cell>
          <cell r="H322">
            <v>23.76</v>
          </cell>
          <cell r="I322" t="str">
            <v>Rupiah</v>
          </cell>
        </row>
        <row r="323">
          <cell r="E323" t="str">
            <v>W'</v>
          </cell>
        </row>
        <row r="325">
          <cell r="C325" t="str">
            <v>Biaya Pasti per Jam             =</v>
          </cell>
          <cell r="E325" t="str">
            <v>( E + F )</v>
          </cell>
          <cell r="G325" t="str">
            <v>G</v>
          </cell>
          <cell r="H325">
            <v>4153.963278688525</v>
          </cell>
          <cell r="I325" t="str">
            <v>Rupiah</v>
          </cell>
        </row>
        <row r="326">
          <cell r="BR326" t="str">
            <v xml:space="preserve"> Alat Baru</v>
          </cell>
        </row>
        <row r="327">
          <cell r="A327" t="str">
            <v>C.</v>
          </cell>
          <cell r="C327" t="str">
            <v>BIAYA OPERASI PER JAM KERJA</v>
          </cell>
          <cell r="BR327">
            <v>158400000</v>
          </cell>
        </row>
        <row r="329">
          <cell r="A329" t="str">
            <v xml:space="preserve">       1.</v>
          </cell>
          <cell r="C329" t="str">
            <v xml:space="preserve">Bahan Bakar  =  (0.125-0.175 Ltr/HP/Jam)   x Pw x Ms </v>
          </cell>
          <cell r="G329" t="str">
            <v>H</v>
          </cell>
          <cell r="H329">
            <v>10031.25</v>
          </cell>
          <cell r="I329" t="str">
            <v>Rupiah</v>
          </cell>
        </row>
        <row r="331">
          <cell r="A331" t="str">
            <v xml:space="preserve">       2.</v>
          </cell>
          <cell r="C331" t="str">
            <v>Pelumas         =  (0.01-0.02 Ltr/HP/Jam) x Pw x Mp</v>
          </cell>
          <cell r="G331" t="str">
            <v>I</v>
          </cell>
          <cell r="H331">
            <v>4500</v>
          </cell>
          <cell r="I331" t="str">
            <v>Rupiah</v>
          </cell>
        </row>
        <row r="333">
          <cell r="A333" t="str">
            <v xml:space="preserve">       3.</v>
          </cell>
          <cell r="C333" t="str">
            <v>Perawatan dan</v>
          </cell>
          <cell r="D333" t="str">
            <v>(12,5 % - 17,5 %)  x  B'</v>
          </cell>
          <cell r="G333" t="str">
            <v>K</v>
          </cell>
          <cell r="H333">
            <v>1485</v>
          </cell>
          <cell r="I333" t="str">
            <v>Rupiah</v>
          </cell>
        </row>
        <row r="334">
          <cell r="C334" t="str">
            <v xml:space="preserve">        perbaikan    =</v>
          </cell>
          <cell r="D334" t="str">
            <v>W'</v>
          </cell>
        </row>
        <row r="336">
          <cell r="A336" t="str">
            <v xml:space="preserve">       4.</v>
          </cell>
          <cell r="C336" t="str">
            <v>Operator</v>
          </cell>
          <cell r="D336" t="str">
            <v>=   ( 1  Orang / Jam )  x  U1</v>
          </cell>
          <cell r="G336" t="str">
            <v>L</v>
          </cell>
          <cell r="H336">
            <v>11875</v>
          </cell>
          <cell r="I336" t="str">
            <v>Rupiah</v>
          </cell>
        </row>
        <row r="337">
          <cell r="A337" t="str">
            <v xml:space="preserve">       5.</v>
          </cell>
          <cell r="C337" t="str">
            <v>Pembantu Operator</v>
          </cell>
          <cell r="D337" t="str">
            <v>=   ( 1  Orang / Jam )  x  U2</v>
          </cell>
          <cell r="G337" t="str">
            <v>M</v>
          </cell>
          <cell r="H337">
            <v>7500</v>
          </cell>
          <cell r="I337" t="str">
            <v>Rupiah</v>
          </cell>
        </row>
        <row r="339">
          <cell r="C339" t="str">
            <v>Biaya Operasi per Jam        =</v>
          </cell>
          <cell r="E339" t="str">
            <v>(H+I+K+L+M)</v>
          </cell>
          <cell r="G339" t="str">
            <v>P</v>
          </cell>
          <cell r="H339">
            <v>35391.25</v>
          </cell>
          <cell r="I339" t="str">
            <v>Rupiah</v>
          </cell>
        </row>
        <row r="341">
          <cell r="A341" t="str">
            <v>D.</v>
          </cell>
          <cell r="C341" t="str">
            <v>TOTAL BIAYA SEWA ALAT / JAM   =   ( G + P )</v>
          </cell>
          <cell r="G341" t="str">
            <v>S</v>
          </cell>
          <cell r="H341">
            <v>39545.213278688527</v>
          </cell>
          <cell r="I341" t="str">
            <v>Rupiah</v>
          </cell>
        </row>
        <row r="344">
          <cell r="A344" t="str">
            <v>E.</v>
          </cell>
          <cell r="C344" t="str">
            <v>LAIN - LAIN</v>
          </cell>
        </row>
        <row r="345">
          <cell r="A345" t="str">
            <v xml:space="preserve">       1.</v>
          </cell>
          <cell r="C345" t="str">
            <v>Tingkat Suku Bunga</v>
          </cell>
          <cell r="G345" t="str">
            <v>i</v>
          </cell>
          <cell r="H345">
            <v>20</v>
          </cell>
          <cell r="I345" t="str">
            <v>% / Tahun</v>
          </cell>
        </row>
        <row r="346">
          <cell r="A346" t="str">
            <v xml:space="preserve">       2.</v>
          </cell>
          <cell r="C346" t="str">
            <v>Upah Operator / Sopir</v>
          </cell>
          <cell r="G346" t="str">
            <v>U1</v>
          </cell>
          <cell r="H346">
            <v>11875</v>
          </cell>
          <cell r="I346" t="str">
            <v>Rp./Jam</v>
          </cell>
          <cell r="BR346" t="str">
            <v xml:space="preserve"> Alat Baru</v>
          </cell>
        </row>
        <row r="347">
          <cell r="A347" t="str">
            <v xml:space="preserve">       3.</v>
          </cell>
          <cell r="C347" t="str">
            <v>Upah Pembantu Operator / Pmb.Sopir</v>
          </cell>
          <cell r="G347" t="str">
            <v>U2</v>
          </cell>
          <cell r="H347">
            <v>7500</v>
          </cell>
          <cell r="I347" t="str">
            <v>Rp./Jam</v>
          </cell>
          <cell r="BR347">
            <v>219780000</v>
          </cell>
        </row>
        <row r="348">
          <cell r="A348" t="str">
            <v xml:space="preserve">       4.</v>
          </cell>
          <cell r="C348" t="str">
            <v>Bahan Bakar Bensin</v>
          </cell>
          <cell r="G348" t="str">
            <v>Mb</v>
          </cell>
          <cell r="H348">
            <v>5160</v>
          </cell>
          <cell r="I348" t="str">
            <v>Liter</v>
          </cell>
        </row>
        <row r="349">
          <cell r="A349" t="str">
            <v xml:space="preserve">       5.</v>
          </cell>
          <cell r="C349" t="str">
            <v>Bahan Bakar Solar</v>
          </cell>
          <cell r="G349" t="str">
            <v>Ms</v>
          </cell>
          <cell r="H349">
            <v>5350</v>
          </cell>
          <cell r="I349" t="str">
            <v>Liter</v>
          </cell>
        </row>
        <row r="350">
          <cell r="A350" t="str">
            <v xml:space="preserve">       6.</v>
          </cell>
          <cell r="C350" t="str">
            <v>Minyak Pelumas</v>
          </cell>
          <cell r="G350" t="str">
            <v>Mp</v>
          </cell>
          <cell r="H350">
            <v>30000</v>
          </cell>
          <cell r="I350" t="str">
            <v>Liter</v>
          </cell>
        </row>
        <row r="351">
          <cell r="A351" t="str">
            <v xml:space="preserve">       7.</v>
          </cell>
          <cell r="C351" t="str">
            <v>PPN diperhitungkan pada lembar Rekapitulasi</v>
          </cell>
        </row>
        <row r="352">
          <cell r="C352" t="str">
            <v>Biaya Pekerjaan</v>
          </cell>
        </row>
        <row r="355">
          <cell r="A355" t="str">
            <v>URAIAN ANALISA ALAT</v>
          </cell>
        </row>
        <row r="358">
          <cell r="A358" t="str">
            <v>No.</v>
          </cell>
          <cell r="C358" t="str">
            <v>U R A I A N</v>
          </cell>
          <cell r="G358" t="str">
            <v>KODE</v>
          </cell>
          <cell r="H358" t="str">
            <v>KOEF.</v>
          </cell>
          <cell r="I358" t="str">
            <v>SATUAN</v>
          </cell>
          <cell r="J358" t="str">
            <v>KET.</v>
          </cell>
        </row>
        <row r="361">
          <cell r="A361" t="str">
            <v>A.</v>
          </cell>
          <cell r="C361" t="str">
            <v>URAIAN PERALATAN</v>
          </cell>
        </row>
        <row r="362">
          <cell r="A362" t="str">
            <v xml:space="preserve">       1.</v>
          </cell>
          <cell r="C362" t="str">
            <v>Jenis Peralatan</v>
          </cell>
          <cell r="G362" t="str">
            <v>CRANE 10-15 TON</v>
          </cell>
          <cell r="J362" t="str">
            <v>E07</v>
          </cell>
        </row>
        <row r="363">
          <cell r="A363" t="str">
            <v xml:space="preserve">       2.</v>
          </cell>
          <cell r="C363" t="str">
            <v>Tenaga</v>
          </cell>
          <cell r="G363" t="str">
            <v>Pw</v>
          </cell>
          <cell r="H363">
            <v>150</v>
          </cell>
          <cell r="I363" t="str">
            <v>HP</v>
          </cell>
        </row>
        <row r="364">
          <cell r="A364" t="str">
            <v xml:space="preserve">       3.</v>
          </cell>
          <cell r="C364" t="str">
            <v>Kapasitas</v>
          </cell>
          <cell r="G364" t="str">
            <v>Cp</v>
          </cell>
          <cell r="H364">
            <v>15</v>
          </cell>
          <cell r="I364" t="str">
            <v>Ton</v>
          </cell>
        </row>
        <row r="365">
          <cell r="A365" t="str">
            <v xml:space="preserve">       4.</v>
          </cell>
          <cell r="C365" t="str">
            <v>Alat Baru                :</v>
          </cell>
          <cell r="D365" t="str">
            <v xml:space="preserve">  a.  Umur Ekonomis</v>
          </cell>
          <cell r="G365" t="str">
            <v>A</v>
          </cell>
          <cell r="H365">
            <v>5</v>
          </cell>
          <cell r="I365" t="str">
            <v>Tahun</v>
          </cell>
        </row>
        <row r="366">
          <cell r="D366" t="str">
            <v xml:space="preserve">  b.  Jam Kerja Dalam 1 Tahun</v>
          </cell>
          <cell r="G366" t="str">
            <v>W</v>
          </cell>
          <cell r="H366">
            <v>2000</v>
          </cell>
          <cell r="I366" t="str">
            <v>Jam</v>
          </cell>
          <cell r="BR366" t="str">
            <v xml:space="preserve"> Alat Baru</v>
          </cell>
        </row>
        <row r="367">
          <cell r="D367" t="str">
            <v xml:space="preserve">  c.  Harga Alat</v>
          </cell>
          <cell r="G367" t="str">
            <v>B</v>
          </cell>
          <cell r="H367">
            <v>501600000</v>
          </cell>
          <cell r="I367" t="str">
            <v>Rupiah</v>
          </cell>
          <cell r="BR367">
            <v>231660000</v>
          </cell>
        </row>
        <row r="368">
          <cell r="A368" t="str">
            <v xml:space="preserve">       5.</v>
          </cell>
          <cell r="C368" t="str">
            <v>Alat Yang Dipakai  :</v>
          </cell>
          <cell r="D368" t="str">
            <v xml:space="preserve">  a.  Umur Ekonomis</v>
          </cell>
          <cell r="G368" t="str">
            <v>A'</v>
          </cell>
          <cell r="H368">
            <v>5</v>
          </cell>
          <cell r="I368" t="str">
            <v>Tahun</v>
          </cell>
          <cell r="J368" t="str">
            <v xml:space="preserve"> Alat Baru</v>
          </cell>
        </row>
        <row r="369">
          <cell r="D369" t="str">
            <v xml:space="preserve">  b.  Jam Kerja Dalam 1 Tahun </v>
          </cell>
          <cell r="G369" t="str">
            <v>W'</v>
          </cell>
          <cell r="H369">
            <v>2000</v>
          </cell>
          <cell r="I369" t="str">
            <v>Jam</v>
          </cell>
          <cell r="J369" t="str">
            <v xml:space="preserve"> Alat Baru</v>
          </cell>
        </row>
        <row r="370">
          <cell r="D370" t="str">
            <v xml:space="preserve">  c.  Harga Alat   (*)</v>
          </cell>
          <cell r="G370" t="str">
            <v>B'</v>
          </cell>
          <cell r="H370">
            <v>501600000</v>
          </cell>
          <cell r="I370" t="str">
            <v>Rupiah</v>
          </cell>
          <cell r="J370" t="str">
            <v xml:space="preserve"> Alat Baru</v>
          </cell>
        </row>
        <row r="372">
          <cell r="A372" t="str">
            <v>B.</v>
          </cell>
          <cell r="C372" t="str">
            <v>BIAYA PASTI PER JAM KERJA</v>
          </cell>
        </row>
        <row r="373">
          <cell r="A373" t="str">
            <v xml:space="preserve">       1.</v>
          </cell>
          <cell r="C373" t="str">
            <v>Nilai Sisa Alat</v>
          </cell>
          <cell r="D373" t="str">
            <v>=  10 % x B</v>
          </cell>
          <cell r="G373" t="str">
            <v>C</v>
          </cell>
          <cell r="H373">
            <v>50160000</v>
          </cell>
          <cell r="I373" t="str">
            <v>Rupiah</v>
          </cell>
        </row>
        <row r="375">
          <cell r="A375" t="str">
            <v xml:space="preserve">       2.</v>
          </cell>
          <cell r="C375" t="str">
            <v>Faktor Angsuran Modal    =</v>
          </cell>
          <cell r="E375" t="str">
            <v>i x (1 + i)^A'</v>
          </cell>
          <cell r="G375" t="str">
            <v>D</v>
          </cell>
          <cell r="H375">
            <v>0.33437970328961514</v>
          </cell>
          <cell r="I375" t="str">
            <v>-</v>
          </cell>
        </row>
        <row r="376">
          <cell r="E376" t="str">
            <v>(1 + i)^A' - 1</v>
          </cell>
        </row>
        <row r="377">
          <cell r="A377" t="str">
            <v xml:space="preserve">       3.</v>
          </cell>
          <cell r="C377" t="str">
            <v>Biaya Pasti per Jam  :</v>
          </cell>
        </row>
        <row r="378">
          <cell r="C378" t="str">
            <v>a.  Biaya Pengembalian Modal  =</v>
          </cell>
          <cell r="E378" t="str">
            <v>( B' - C ) x D</v>
          </cell>
          <cell r="G378" t="str">
            <v>E</v>
          </cell>
          <cell r="H378">
            <v>75476.186626531926</v>
          </cell>
          <cell r="I378" t="str">
            <v>Rupiah</v>
          </cell>
        </row>
        <row r="379">
          <cell r="E379" t="str">
            <v>W'</v>
          </cell>
        </row>
        <row r="381">
          <cell r="C381" t="str">
            <v>b.  Asuransi, dll =</v>
          </cell>
          <cell r="D381">
            <v>2E-3</v>
          </cell>
          <cell r="E381" t="str">
            <v xml:space="preserve">  x   B'</v>
          </cell>
          <cell r="G381" t="str">
            <v>F</v>
          </cell>
          <cell r="H381">
            <v>501.6</v>
          </cell>
          <cell r="I381" t="str">
            <v>Rupiah</v>
          </cell>
        </row>
        <row r="382">
          <cell r="E382" t="str">
            <v>W'</v>
          </cell>
        </row>
        <row r="384">
          <cell r="C384" t="str">
            <v>Biaya Pasti per Jam             =</v>
          </cell>
          <cell r="E384" t="str">
            <v>( E + F )</v>
          </cell>
          <cell r="G384" t="str">
            <v>G</v>
          </cell>
          <cell r="H384">
            <v>75977.786626531932</v>
          </cell>
          <cell r="I384" t="str">
            <v>Rupiah</v>
          </cell>
        </row>
        <row r="386">
          <cell r="A386" t="str">
            <v>C.</v>
          </cell>
          <cell r="C386" t="str">
            <v>BIAYA OPERASI PER JAM KERJA</v>
          </cell>
          <cell r="BR386" t="str">
            <v xml:space="preserve"> Alat Baru</v>
          </cell>
        </row>
        <row r="387">
          <cell r="BR387">
            <v>258720000</v>
          </cell>
        </row>
        <row r="388">
          <cell r="A388" t="str">
            <v xml:space="preserve">       1.</v>
          </cell>
          <cell r="C388" t="str">
            <v xml:space="preserve">Bahan Bakar  =  (0.125-0.175 Ltr/HP/Jam)   x Pw x Ms </v>
          </cell>
          <cell r="G388" t="str">
            <v>H</v>
          </cell>
          <cell r="H388">
            <v>100312.5</v>
          </cell>
          <cell r="I388" t="str">
            <v>Rupiah</v>
          </cell>
        </row>
        <row r="390">
          <cell r="A390" t="str">
            <v xml:space="preserve">       2.</v>
          </cell>
          <cell r="C390" t="str">
            <v>Pelumas         =  (0.01-0.02 Ltr/HP/Jam) x Pw x Mp</v>
          </cell>
          <cell r="G390" t="str">
            <v>I</v>
          </cell>
          <cell r="H390">
            <v>45000</v>
          </cell>
          <cell r="I390" t="str">
            <v>Rupiah</v>
          </cell>
        </row>
        <row r="392">
          <cell r="A392" t="str">
            <v xml:space="preserve">       3.</v>
          </cell>
          <cell r="C392" t="str">
            <v>Perawatan dan</v>
          </cell>
          <cell r="D392" t="str">
            <v>(12,5 % - 17,5 %)  x  B'</v>
          </cell>
          <cell r="G392" t="str">
            <v>K</v>
          </cell>
          <cell r="H392">
            <v>31350</v>
          </cell>
          <cell r="I392" t="str">
            <v>Rupiah</v>
          </cell>
        </row>
        <row r="393">
          <cell r="C393" t="str">
            <v xml:space="preserve">        perbaikan    =</v>
          </cell>
          <cell r="D393" t="str">
            <v>W'</v>
          </cell>
        </row>
        <row r="395">
          <cell r="A395" t="str">
            <v xml:space="preserve">       4.</v>
          </cell>
          <cell r="C395" t="str">
            <v>Operator</v>
          </cell>
          <cell r="D395" t="str">
            <v>=   ( 1  Orang / Jam )  x  U1</v>
          </cell>
          <cell r="G395" t="str">
            <v>L</v>
          </cell>
          <cell r="H395">
            <v>11875</v>
          </cell>
          <cell r="I395" t="str">
            <v>Rupiah</v>
          </cell>
        </row>
        <row r="396">
          <cell r="A396" t="str">
            <v xml:space="preserve">       5.</v>
          </cell>
          <cell r="C396" t="str">
            <v>Pembantu Operator</v>
          </cell>
          <cell r="D396" t="str">
            <v>=   ( 1  Orang / Jam )  x  U2</v>
          </cell>
          <cell r="G396" t="str">
            <v>M</v>
          </cell>
          <cell r="H396">
            <v>7500</v>
          </cell>
          <cell r="I396" t="str">
            <v>Rupiah</v>
          </cell>
        </row>
        <row r="398">
          <cell r="C398" t="str">
            <v>Biaya Operasi per Jam        =</v>
          </cell>
          <cell r="E398" t="str">
            <v>(H+I+K+L+M)</v>
          </cell>
          <cell r="G398" t="str">
            <v>P</v>
          </cell>
          <cell r="H398">
            <v>196037.5</v>
          </cell>
          <cell r="I398" t="str">
            <v>Rupiah</v>
          </cell>
        </row>
        <row r="400">
          <cell r="A400" t="str">
            <v>D.</v>
          </cell>
          <cell r="C400" t="str">
            <v>TOTAL BIAYA SEWA ALAT / JAM   =   ( G + P )</v>
          </cell>
          <cell r="G400" t="str">
            <v>S</v>
          </cell>
          <cell r="H400">
            <v>272015.28662653192</v>
          </cell>
          <cell r="I400" t="str">
            <v>Rupiah</v>
          </cell>
        </row>
        <row r="403">
          <cell r="A403" t="str">
            <v>E.</v>
          </cell>
          <cell r="C403" t="str">
            <v>LAIN - LAIN</v>
          </cell>
        </row>
        <row r="404">
          <cell r="A404" t="str">
            <v xml:space="preserve">       1.</v>
          </cell>
          <cell r="C404" t="str">
            <v>Tingkat Suku Bunga</v>
          </cell>
          <cell r="G404" t="str">
            <v>i</v>
          </cell>
          <cell r="H404">
            <v>20</v>
          </cell>
          <cell r="I404" t="str">
            <v>% / Tahun</v>
          </cell>
        </row>
        <row r="405">
          <cell r="A405" t="str">
            <v xml:space="preserve">       2.</v>
          </cell>
          <cell r="C405" t="str">
            <v>Upah Operator / Sopir</v>
          </cell>
          <cell r="G405" t="str">
            <v>U1</v>
          </cell>
          <cell r="H405">
            <v>11875</v>
          </cell>
          <cell r="I405" t="str">
            <v>Rp./Jam</v>
          </cell>
        </row>
        <row r="406">
          <cell r="A406" t="str">
            <v xml:space="preserve">       3.</v>
          </cell>
          <cell r="C406" t="str">
            <v>Upah Pembantu Operator / Pmb.Sopir</v>
          </cell>
          <cell r="G406" t="str">
            <v>U2</v>
          </cell>
          <cell r="H406">
            <v>7500</v>
          </cell>
          <cell r="I406" t="str">
            <v>Rp./Jam</v>
          </cell>
          <cell r="BR406" t="str">
            <v xml:space="preserve"> Alat Baru</v>
          </cell>
        </row>
        <row r="407">
          <cell r="A407" t="str">
            <v xml:space="preserve">       4.</v>
          </cell>
          <cell r="C407" t="str">
            <v>Bahan Bakar Bensin</v>
          </cell>
          <cell r="G407" t="str">
            <v>Mb</v>
          </cell>
          <cell r="H407">
            <v>5160</v>
          </cell>
          <cell r="I407" t="str">
            <v>Liter</v>
          </cell>
          <cell r="BR407">
            <v>12672000</v>
          </cell>
        </row>
        <row r="408">
          <cell r="A408" t="str">
            <v xml:space="preserve">       5.</v>
          </cell>
          <cell r="C408" t="str">
            <v>Bahan Bakar Solar</v>
          </cell>
          <cell r="G408" t="str">
            <v>Ms</v>
          </cell>
          <cell r="H408">
            <v>5350</v>
          </cell>
          <cell r="I408" t="str">
            <v>Liter</v>
          </cell>
        </row>
        <row r="409">
          <cell r="A409" t="str">
            <v xml:space="preserve">       6.</v>
          </cell>
          <cell r="C409" t="str">
            <v>Minyak Pelumas</v>
          </cell>
          <cell r="G409" t="str">
            <v>Mp</v>
          </cell>
          <cell r="H409">
            <v>30000</v>
          </cell>
          <cell r="I409" t="str">
            <v>Liter</v>
          </cell>
        </row>
        <row r="410">
          <cell r="A410" t="str">
            <v xml:space="preserve">       7.</v>
          </cell>
          <cell r="C410" t="str">
            <v>PPN diperhitungkan pada lembar Rekapitulasi</v>
          </cell>
        </row>
        <row r="411">
          <cell r="C411" t="str">
            <v>Biaya Pekerjaan</v>
          </cell>
        </row>
        <row r="414">
          <cell r="A414" t="str">
            <v>URAIAN ANALISA ALAT</v>
          </cell>
        </row>
        <row r="417">
          <cell r="A417" t="str">
            <v>No.</v>
          </cell>
          <cell r="C417" t="str">
            <v>U R A I A N</v>
          </cell>
          <cell r="G417" t="str">
            <v>KODE</v>
          </cell>
          <cell r="H417" t="str">
            <v>KOEF.</v>
          </cell>
          <cell r="I417" t="str">
            <v>SATUAN</v>
          </cell>
          <cell r="J417" t="str">
            <v>KET.</v>
          </cell>
        </row>
        <row r="420">
          <cell r="A420" t="str">
            <v>A.</v>
          </cell>
          <cell r="C420" t="str">
            <v>URAIAN PERALATAN</v>
          </cell>
        </row>
        <row r="421">
          <cell r="A421" t="str">
            <v xml:space="preserve">       1.</v>
          </cell>
          <cell r="C421" t="str">
            <v>Jenis Peralatan</v>
          </cell>
          <cell r="G421" t="str">
            <v>DUMP TRUCK 3-4 M3</v>
          </cell>
          <cell r="J421" t="str">
            <v>E08</v>
          </cell>
        </row>
        <row r="422">
          <cell r="A422" t="str">
            <v xml:space="preserve">       2.</v>
          </cell>
          <cell r="C422" t="str">
            <v>Tenaga</v>
          </cell>
          <cell r="G422" t="str">
            <v>Pw</v>
          </cell>
          <cell r="H422">
            <v>100</v>
          </cell>
          <cell r="I422" t="str">
            <v>HP</v>
          </cell>
        </row>
        <row r="423">
          <cell r="A423" t="str">
            <v xml:space="preserve">       3.</v>
          </cell>
          <cell r="C423" t="str">
            <v>Kapasitas</v>
          </cell>
          <cell r="G423" t="str">
            <v>Cp</v>
          </cell>
          <cell r="H423">
            <v>6</v>
          </cell>
          <cell r="I423" t="str">
            <v>Ton</v>
          </cell>
        </row>
        <row r="424">
          <cell r="A424" t="str">
            <v xml:space="preserve">       4.</v>
          </cell>
          <cell r="C424" t="str">
            <v>Alat Baru                :</v>
          </cell>
          <cell r="D424" t="str">
            <v xml:space="preserve">  a.  Umur Ekonomis</v>
          </cell>
          <cell r="G424" t="str">
            <v>A</v>
          </cell>
          <cell r="H424">
            <v>5</v>
          </cell>
          <cell r="I424" t="str">
            <v>Tahun</v>
          </cell>
        </row>
        <row r="425">
          <cell r="D425" t="str">
            <v xml:space="preserve">  b.  Jam Kerja Dalam 1 Tahun</v>
          </cell>
          <cell r="G425" t="str">
            <v>W</v>
          </cell>
          <cell r="H425">
            <v>2000</v>
          </cell>
          <cell r="I425" t="str">
            <v>Jam</v>
          </cell>
        </row>
        <row r="426">
          <cell r="D426" t="str">
            <v xml:space="preserve">  c.  Harga Alat</v>
          </cell>
          <cell r="G426" t="str">
            <v>B</v>
          </cell>
          <cell r="H426">
            <v>125400000</v>
          </cell>
          <cell r="I426" t="str">
            <v>Rupiah</v>
          </cell>
          <cell r="BR426" t="str">
            <v xml:space="preserve"> Alat Baru</v>
          </cell>
        </row>
        <row r="427">
          <cell r="A427" t="str">
            <v xml:space="preserve">       5.</v>
          </cell>
          <cell r="C427" t="str">
            <v>Alat Yang Dipakai  :</v>
          </cell>
          <cell r="D427" t="str">
            <v xml:space="preserve">  a.  Umur Ekonomis</v>
          </cell>
          <cell r="G427" t="str">
            <v>A'</v>
          </cell>
          <cell r="H427">
            <v>5</v>
          </cell>
          <cell r="I427" t="str">
            <v>Tahun</v>
          </cell>
          <cell r="J427" t="str">
            <v xml:space="preserve"> Alat Baru</v>
          </cell>
          <cell r="BR427">
            <v>415800000</v>
          </cell>
        </row>
        <row r="428">
          <cell r="D428" t="str">
            <v xml:space="preserve">  b.  Jam Kerja Dalam 1 Tahun </v>
          </cell>
          <cell r="G428" t="str">
            <v>W'</v>
          </cell>
          <cell r="H428">
            <v>2000</v>
          </cell>
          <cell r="I428" t="str">
            <v>Jam</v>
          </cell>
          <cell r="J428" t="str">
            <v xml:space="preserve"> Alat Baru</v>
          </cell>
        </row>
        <row r="429">
          <cell r="D429" t="str">
            <v xml:space="preserve">  c.  Harga Alat   (*)</v>
          </cell>
          <cell r="G429" t="str">
            <v>B'</v>
          </cell>
          <cell r="H429">
            <v>125400000</v>
          </cell>
          <cell r="I429" t="str">
            <v>Rupiah</v>
          </cell>
          <cell r="J429" t="str">
            <v xml:space="preserve"> Alat Baru</v>
          </cell>
        </row>
        <row r="431">
          <cell r="A431" t="str">
            <v>B.</v>
          </cell>
          <cell r="C431" t="str">
            <v>BIAYA PASTI PER JAM KERJA</v>
          </cell>
        </row>
        <row r="432">
          <cell r="A432" t="str">
            <v xml:space="preserve">       1.</v>
          </cell>
          <cell r="C432" t="str">
            <v>Nilai Sisa Alat</v>
          </cell>
          <cell r="D432" t="str">
            <v>=  10 % x B</v>
          </cell>
          <cell r="G432" t="str">
            <v>C</v>
          </cell>
          <cell r="H432">
            <v>12540000</v>
          </cell>
          <cell r="I432" t="str">
            <v>Rupiah</v>
          </cell>
        </row>
        <row r="434">
          <cell r="A434" t="str">
            <v xml:space="preserve">       2.</v>
          </cell>
          <cell r="C434" t="str">
            <v>Faktor Angsuran Modal    =</v>
          </cell>
          <cell r="E434" t="str">
            <v>i x (1 + i)^A'</v>
          </cell>
          <cell r="G434" t="str">
            <v>D</v>
          </cell>
          <cell r="H434">
            <v>0.33437970328961514</v>
          </cell>
          <cell r="I434" t="str">
            <v>-</v>
          </cell>
        </row>
        <row r="435">
          <cell r="E435" t="str">
            <v>(1 + i)^A' - 1</v>
          </cell>
        </row>
        <row r="436">
          <cell r="A436" t="str">
            <v xml:space="preserve">       3.</v>
          </cell>
          <cell r="C436" t="str">
            <v>Biaya Pasti per Jam  :</v>
          </cell>
        </row>
        <row r="437">
          <cell r="C437" t="str">
            <v>a.  Biaya Pengembalian Modal  =</v>
          </cell>
          <cell r="E437" t="str">
            <v>( B' - C ) x D</v>
          </cell>
          <cell r="G437" t="str">
            <v>E</v>
          </cell>
          <cell r="H437">
            <v>18869.046656632981</v>
          </cell>
          <cell r="I437" t="str">
            <v>Rupiah</v>
          </cell>
        </row>
        <row r="438">
          <cell r="E438" t="str">
            <v>W'</v>
          </cell>
        </row>
        <row r="440">
          <cell r="C440" t="str">
            <v>b.  Asuransi, dll =</v>
          </cell>
          <cell r="D440">
            <v>2E-3</v>
          </cell>
          <cell r="E440" t="str">
            <v xml:space="preserve">  x   B'</v>
          </cell>
          <cell r="G440" t="str">
            <v>F</v>
          </cell>
          <cell r="H440">
            <v>125.4</v>
          </cell>
          <cell r="I440" t="str">
            <v>Rupiah</v>
          </cell>
        </row>
        <row r="441">
          <cell r="E441" t="str">
            <v>W'</v>
          </cell>
        </row>
        <row r="443">
          <cell r="C443" t="str">
            <v>Biaya Pasti per Jam             =</v>
          </cell>
          <cell r="E443" t="str">
            <v>( E + F )</v>
          </cell>
          <cell r="G443" t="str">
            <v>G</v>
          </cell>
          <cell r="H443">
            <v>18994.446656632983</v>
          </cell>
          <cell r="I443" t="str">
            <v>Rupiah</v>
          </cell>
        </row>
        <row r="445">
          <cell r="A445" t="str">
            <v>C.</v>
          </cell>
          <cell r="C445" t="str">
            <v>BIAYA OPERASI PER JAM KERJA</v>
          </cell>
        </row>
        <row r="446">
          <cell r="BR446" t="str">
            <v xml:space="preserve"> Alat Baru</v>
          </cell>
        </row>
        <row r="447">
          <cell r="A447" t="str">
            <v xml:space="preserve">       1.</v>
          </cell>
          <cell r="C447" t="str">
            <v xml:space="preserve">Bahan Bakar  =  (0.125-0.175 Ltr/HP/Jam)   x Pw x Ms </v>
          </cell>
          <cell r="G447" t="str">
            <v>H</v>
          </cell>
          <cell r="H447">
            <v>66875</v>
          </cell>
          <cell r="I447" t="str">
            <v>Rupiah</v>
          </cell>
          <cell r="BR447">
            <v>11880000</v>
          </cell>
        </row>
        <row r="449">
          <cell r="A449" t="str">
            <v xml:space="preserve">       2.</v>
          </cell>
          <cell r="C449" t="str">
            <v>Pelumas         =  (0.01-0.02 Ltr/HP/Jam) x Pw x Mp</v>
          </cell>
          <cell r="G449" t="str">
            <v>I</v>
          </cell>
          <cell r="H449">
            <v>30000</v>
          </cell>
          <cell r="I449" t="str">
            <v>Rupiah</v>
          </cell>
        </row>
        <row r="451">
          <cell r="A451" t="str">
            <v xml:space="preserve">       3.</v>
          </cell>
          <cell r="C451" t="str">
            <v>Perawatan dan</v>
          </cell>
          <cell r="D451" t="str">
            <v>(12,5 % - 17,5 %)  x  B'</v>
          </cell>
          <cell r="G451" t="str">
            <v>K</v>
          </cell>
          <cell r="H451">
            <v>7837.5</v>
          </cell>
          <cell r="I451" t="str">
            <v>Rupiah</v>
          </cell>
        </row>
        <row r="452">
          <cell r="C452" t="str">
            <v xml:space="preserve">        perbaikan    =</v>
          </cell>
          <cell r="D452" t="str">
            <v>W'</v>
          </cell>
        </row>
        <row r="454">
          <cell r="A454" t="str">
            <v xml:space="preserve">       4.</v>
          </cell>
          <cell r="C454" t="str">
            <v>Operator</v>
          </cell>
          <cell r="D454" t="str">
            <v>=   ( 1  Orang / Jam )  x  U1</v>
          </cell>
          <cell r="G454" t="str">
            <v>L</v>
          </cell>
          <cell r="H454">
            <v>11875</v>
          </cell>
          <cell r="I454" t="str">
            <v>Rupiah</v>
          </cell>
        </row>
        <row r="455">
          <cell r="A455" t="str">
            <v xml:space="preserve">       5.</v>
          </cell>
          <cell r="C455" t="str">
            <v>Pembantu Operator</v>
          </cell>
          <cell r="D455" t="str">
            <v>=   ( 1  Orang / Jam )  x  U2</v>
          </cell>
          <cell r="G455" t="str">
            <v>M</v>
          </cell>
          <cell r="H455">
            <v>7500</v>
          </cell>
          <cell r="I455" t="str">
            <v>Rupiah</v>
          </cell>
        </row>
        <row r="457">
          <cell r="C457" t="str">
            <v>Biaya Operasi per Jam        =</v>
          </cell>
          <cell r="E457" t="str">
            <v>(H+I+K+L+M)</v>
          </cell>
          <cell r="G457" t="str">
            <v>P</v>
          </cell>
          <cell r="H457">
            <v>124087.5</v>
          </cell>
          <cell r="I457" t="str">
            <v>Rupiah</v>
          </cell>
        </row>
        <row r="459">
          <cell r="A459" t="str">
            <v>D.</v>
          </cell>
          <cell r="C459" t="str">
            <v>TOTAL BIAYA SEWA ALAT / JAM   =   ( G + P )</v>
          </cell>
          <cell r="G459" t="str">
            <v>S</v>
          </cell>
          <cell r="H459">
            <v>143081.94665663299</v>
          </cell>
          <cell r="I459" t="str">
            <v>Rupiah</v>
          </cell>
        </row>
        <row r="462">
          <cell r="A462" t="str">
            <v>E.</v>
          </cell>
          <cell r="C462" t="str">
            <v>LAIN - LAIN</v>
          </cell>
        </row>
        <row r="463">
          <cell r="A463" t="str">
            <v xml:space="preserve">       1.</v>
          </cell>
          <cell r="C463" t="str">
            <v>Tingkat Suku Bunga</v>
          </cell>
          <cell r="G463" t="str">
            <v>i</v>
          </cell>
          <cell r="H463">
            <v>20</v>
          </cell>
          <cell r="I463" t="str">
            <v>% / Tahun</v>
          </cell>
        </row>
        <row r="464">
          <cell r="A464" t="str">
            <v xml:space="preserve">       2.</v>
          </cell>
          <cell r="C464" t="str">
            <v>Upah Operator / Sopir / Mekanik</v>
          </cell>
          <cell r="G464" t="str">
            <v>U1</v>
          </cell>
          <cell r="H464">
            <v>11875</v>
          </cell>
          <cell r="I464" t="str">
            <v>Rp./Jam</v>
          </cell>
        </row>
        <row r="465">
          <cell r="A465" t="str">
            <v xml:space="preserve">       3.</v>
          </cell>
          <cell r="C465" t="str">
            <v>Upah Pembantu Operator / Pmb.Sopir / Pmb.Mekanik</v>
          </cell>
          <cell r="G465" t="str">
            <v>U2</v>
          </cell>
          <cell r="H465">
            <v>7500</v>
          </cell>
          <cell r="I465" t="str">
            <v>Rp./Jam</v>
          </cell>
        </row>
        <row r="466">
          <cell r="A466" t="str">
            <v xml:space="preserve">       4.</v>
          </cell>
          <cell r="C466" t="str">
            <v>Bahan Bakar Bensin</v>
          </cell>
          <cell r="G466" t="str">
            <v>Mb</v>
          </cell>
          <cell r="H466">
            <v>5160</v>
          </cell>
          <cell r="I466" t="str">
            <v>Liter</v>
          </cell>
          <cell r="BR466" t="str">
            <v xml:space="preserve"> Alat Baru</v>
          </cell>
        </row>
        <row r="467">
          <cell r="A467" t="str">
            <v xml:space="preserve">       5.</v>
          </cell>
          <cell r="C467" t="str">
            <v>Bahan Bakar Solar</v>
          </cell>
          <cell r="G467" t="str">
            <v>Ms</v>
          </cell>
          <cell r="H467">
            <v>5350</v>
          </cell>
          <cell r="I467" t="str">
            <v>Liter</v>
          </cell>
          <cell r="BR467">
            <v>87120000</v>
          </cell>
        </row>
        <row r="468">
          <cell r="A468" t="str">
            <v xml:space="preserve">       6.</v>
          </cell>
          <cell r="C468" t="str">
            <v>Minyak Pelumas</v>
          </cell>
          <cell r="G468" t="str">
            <v>Mp</v>
          </cell>
          <cell r="H468">
            <v>30000</v>
          </cell>
          <cell r="I468" t="str">
            <v>Liter</v>
          </cell>
        </row>
        <row r="469">
          <cell r="A469" t="str">
            <v xml:space="preserve">       7.</v>
          </cell>
          <cell r="C469" t="str">
            <v>PPN diperhitungkan pada lembar Rekapitulasi</v>
          </cell>
        </row>
        <row r="470">
          <cell r="C470" t="str">
            <v>Biaya Pekerjaan</v>
          </cell>
        </row>
        <row r="473">
          <cell r="A473" t="str">
            <v>URAIAN ANALISA ALAT</v>
          </cell>
        </row>
        <row r="476">
          <cell r="A476" t="str">
            <v>No.</v>
          </cell>
          <cell r="C476" t="str">
            <v>U R A I A N</v>
          </cell>
          <cell r="G476" t="str">
            <v>KODE</v>
          </cell>
          <cell r="H476" t="str">
            <v>KOEF.</v>
          </cell>
          <cell r="I476" t="str">
            <v>SATUAN</v>
          </cell>
          <cell r="J476" t="str">
            <v>KET.</v>
          </cell>
        </row>
        <row r="479">
          <cell r="A479" t="str">
            <v>A.</v>
          </cell>
          <cell r="C479" t="str">
            <v>URAIAN PERALATAN</v>
          </cell>
        </row>
        <row r="480">
          <cell r="A480" t="str">
            <v xml:space="preserve">       1.</v>
          </cell>
          <cell r="C480" t="str">
            <v>Jenis Peralatan</v>
          </cell>
          <cell r="G480" t="str">
            <v>DUMP TRUCK</v>
          </cell>
          <cell r="J480" t="str">
            <v>E09</v>
          </cell>
        </row>
        <row r="481">
          <cell r="A481" t="str">
            <v xml:space="preserve">       2.</v>
          </cell>
          <cell r="C481" t="str">
            <v>Tenaga</v>
          </cell>
          <cell r="G481" t="str">
            <v>Pw</v>
          </cell>
          <cell r="H481">
            <v>125</v>
          </cell>
          <cell r="I481" t="str">
            <v>HP</v>
          </cell>
        </row>
        <row r="482">
          <cell r="A482" t="str">
            <v xml:space="preserve">       3.</v>
          </cell>
          <cell r="C482" t="str">
            <v>Kapasitas</v>
          </cell>
          <cell r="G482" t="str">
            <v>Cp</v>
          </cell>
          <cell r="H482">
            <v>8</v>
          </cell>
          <cell r="I482" t="str">
            <v>Ton</v>
          </cell>
        </row>
        <row r="483">
          <cell r="A483" t="str">
            <v xml:space="preserve">       4.</v>
          </cell>
          <cell r="C483" t="str">
            <v>Alat Baru                :</v>
          </cell>
          <cell r="D483" t="str">
            <v xml:space="preserve">  a.  Umur Ekonomis</v>
          </cell>
          <cell r="G483" t="str">
            <v>A</v>
          </cell>
          <cell r="H483">
            <v>5</v>
          </cell>
          <cell r="I483" t="str">
            <v>Tahun</v>
          </cell>
        </row>
        <row r="484">
          <cell r="D484" t="str">
            <v xml:space="preserve">  b.  Jam Kerja Dalam 1 Tahun</v>
          </cell>
          <cell r="G484" t="str">
            <v>W</v>
          </cell>
          <cell r="H484">
            <v>2000</v>
          </cell>
          <cell r="I484" t="str">
            <v>Jam</v>
          </cell>
        </row>
        <row r="485">
          <cell r="D485" t="str">
            <v xml:space="preserve">  c.  Harga Alat</v>
          </cell>
          <cell r="G485" t="str">
            <v>B</v>
          </cell>
          <cell r="H485">
            <v>198000000</v>
          </cell>
          <cell r="I485" t="str">
            <v>Rupiah</v>
          </cell>
        </row>
        <row r="486">
          <cell r="A486" t="str">
            <v xml:space="preserve">       5.</v>
          </cell>
          <cell r="C486" t="str">
            <v>Alat Yang Dipakai  :</v>
          </cell>
          <cell r="D486" t="str">
            <v xml:space="preserve">  a.  Umur Ekonomis</v>
          </cell>
          <cell r="G486" t="str">
            <v>A'</v>
          </cell>
          <cell r="H486">
            <v>5</v>
          </cell>
          <cell r="I486" t="str">
            <v>Tahun</v>
          </cell>
          <cell r="J486" t="str">
            <v xml:space="preserve"> Alat Baru</v>
          </cell>
          <cell r="BR486" t="str">
            <v xml:space="preserve"> Alat Baru</v>
          </cell>
        </row>
        <row r="487">
          <cell r="D487" t="str">
            <v xml:space="preserve">  b.  Jam Kerja Dalam 1 Tahun </v>
          </cell>
          <cell r="G487" t="str">
            <v>W'</v>
          </cell>
          <cell r="H487">
            <v>2000</v>
          </cell>
          <cell r="I487" t="str">
            <v>Jam</v>
          </cell>
          <cell r="J487" t="str">
            <v xml:space="preserve"> Alat Baru</v>
          </cell>
          <cell r="BR487">
            <v>46200000</v>
          </cell>
        </row>
        <row r="488">
          <cell r="D488" t="str">
            <v xml:space="preserve">  c.  Harga Alat   (*)</v>
          </cell>
          <cell r="G488" t="str">
            <v>B'</v>
          </cell>
          <cell r="H488">
            <v>198000000</v>
          </cell>
          <cell r="I488" t="str">
            <v>Rupiah</v>
          </cell>
          <cell r="J488" t="str">
            <v xml:space="preserve"> Alat Baru</v>
          </cell>
        </row>
        <row r="490">
          <cell r="A490" t="str">
            <v>B.</v>
          </cell>
          <cell r="C490" t="str">
            <v>BIAYA PASTI PER JAM KERJA</v>
          </cell>
        </row>
        <row r="491">
          <cell r="A491" t="str">
            <v xml:space="preserve">       1.</v>
          </cell>
          <cell r="C491" t="str">
            <v>Nilai Sisa Alat</v>
          </cell>
          <cell r="D491" t="str">
            <v>=  10 % x B</v>
          </cell>
          <cell r="G491" t="str">
            <v>C</v>
          </cell>
          <cell r="H491">
            <v>19800000</v>
          </cell>
          <cell r="I491" t="str">
            <v>Rupiah</v>
          </cell>
        </row>
        <row r="493">
          <cell r="A493" t="str">
            <v xml:space="preserve">       2.</v>
          </cell>
          <cell r="C493" t="str">
            <v>Faktor Angsuran Modal    =</v>
          </cell>
          <cell r="E493" t="str">
            <v>i x (1 + i)^A'</v>
          </cell>
          <cell r="G493" t="str">
            <v>D</v>
          </cell>
          <cell r="H493">
            <v>0.33437970328961514</v>
          </cell>
          <cell r="I493" t="str">
            <v>-</v>
          </cell>
        </row>
        <row r="494">
          <cell r="E494" t="str">
            <v>(1 + i)^A' - 1</v>
          </cell>
        </row>
        <row r="495">
          <cell r="A495" t="str">
            <v xml:space="preserve">       3.</v>
          </cell>
          <cell r="C495" t="str">
            <v>Biaya Pasti per Jam  :</v>
          </cell>
        </row>
        <row r="496">
          <cell r="C496" t="str">
            <v>a.  Biaya Pengembalian Modal  =</v>
          </cell>
          <cell r="E496" t="str">
            <v>( B' - C ) x D</v>
          </cell>
          <cell r="G496" t="str">
            <v>E</v>
          </cell>
          <cell r="H496">
            <v>29793.231563104709</v>
          </cell>
          <cell r="I496" t="str">
            <v>Rupiah</v>
          </cell>
        </row>
        <row r="497">
          <cell r="E497" t="str">
            <v>W'</v>
          </cell>
        </row>
        <row r="499">
          <cell r="C499" t="str">
            <v>b.  Asuransi, dll =</v>
          </cell>
          <cell r="D499">
            <v>2E-3</v>
          </cell>
          <cell r="E499" t="str">
            <v xml:space="preserve">  x   B'</v>
          </cell>
          <cell r="G499" t="str">
            <v>F</v>
          </cell>
          <cell r="H499">
            <v>198</v>
          </cell>
          <cell r="I499" t="str">
            <v>Rupiah</v>
          </cell>
        </row>
        <row r="500">
          <cell r="E500" t="str">
            <v>W'</v>
          </cell>
        </row>
        <row r="502">
          <cell r="C502" t="str">
            <v>Biaya Pasti per Jam             =</v>
          </cell>
          <cell r="E502" t="str">
            <v>( E + F )</v>
          </cell>
          <cell r="G502" t="str">
            <v>G</v>
          </cell>
          <cell r="H502">
            <v>29991.231563104709</v>
          </cell>
          <cell r="I502" t="str">
            <v>Rupiah</v>
          </cell>
        </row>
        <row r="504">
          <cell r="A504" t="str">
            <v>C.</v>
          </cell>
          <cell r="C504" t="str">
            <v>BIAYA OPERASI PER JAM KERJA</v>
          </cell>
        </row>
        <row r="506">
          <cell r="A506" t="str">
            <v xml:space="preserve">       1.</v>
          </cell>
          <cell r="C506" t="str">
            <v xml:space="preserve">Bahan Bakar  =  (0.125-0.175 Ltr/HP/Jam)   x Pw x Ms </v>
          </cell>
          <cell r="G506" t="str">
            <v>H</v>
          </cell>
          <cell r="H506">
            <v>83593.75</v>
          </cell>
          <cell r="I506" t="str">
            <v>Rupiah</v>
          </cell>
          <cell r="BR506" t="str">
            <v xml:space="preserve"> Alat Baru</v>
          </cell>
        </row>
        <row r="507">
          <cell r="BR507">
            <v>17490000</v>
          </cell>
        </row>
        <row r="508">
          <cell r="A508" t="str">
            <v xml:space="preserve">       2.</v>
          </cell>
          <cell r="C508" t="str">
            <v>Pelumas         =  (0.01-0.02 Ltr/HP/Jam) x Pw x Mp</v>
          </cell>
          <cell r="G508" t="str">
            <v>I</v>
          </cell>
          <cell r="H508">
            <v>37500</v>
          </cell>
          <cell r="I508" t="str">
            <v>Rupiah</v>
          </cell>
        </row>
        <row r="510">
          <cell r="A510" t="str">
            <v xml:space="preserve">       3.</v>
          </cell>
          <cell r="C510" t="str">
            <v>Perawatan dan</v>
          </cell>
          <cell r="D510" t="str">
            <v>(12,5 % - 17,5 %)  x  B'</v>
          </cell>
          <cell r="G510" t="str">
            <v>K</v>
          </cell>
          <cell r="H510">
            <v>12375</v>
          </cell>
          <cell r="I510" t="str">
            <v>Rupiah</v>
          </cell>
        </row>
        <row r="511">
          <cell r="C511" t="str">
            <v xml:space="preserve">        perbaikan    =</v>
          </cell>
          <cell r="D511" t="str">
            <v>W'</v>
          </cell>
        </row>
        <row r="513">
          <cell r="A513" t="str">
            <v xml:space="preserve">       4.</v>
          </cell>
          <cell r="C513" t="str">
            <v>Operator</v>
          </cell>
          <cell r="D513" t="str">
            <v>=   ( 1  Orang / Jam )  x  U1</v>
          </cell>
          <cell r="G513" t="str">
            <v>L</v>
          </cell>
          <cell r="H513">
            <v>11875</v>
          </cell>
          <cell r="I513" t="str">
            <v>Rupiah</v>
          </cell>
        </row>
        <row r="514">
          <cell r="A514" t="str">
            <v xml:space="preserve">       5.</v>
          </cell>
          <cell r="C514" t="str">
            <v>Pembantu Operator</v>
          </cell>
          <cell r="D514" t="str">
            <v>=   ( 1  Orang / Jam )  x  U2</v>
          </cell>
          <cell r="G514" t="str">
            <v>M</v>
          </cell>
          <cell r="H514">
            <v>7500</v>
          </cell>
          <cell r="I514" t="str">
            <v>Rupiah</v>
          </cell>
        </row>
        <row r="516">
          <cell r="C516" t="str">
            <v>Biaya Operasi per Jam        =</v>
          </cell>
          <cell r="E516" t="str">
            <v>(H+I+K+L+M)</v>
          </cell>
          <cell r="G516" t="str">
            <v>P</v>
          </cell>
          <cell r="H516">
            <v>152843.75</v>
          </cell>
          <cell r="I516" t="str">
            <v>Rupiah</v>
          </cell>
        </row>
        <row r="518">
          <cell r="A518" t="str">
            <v>D.</v>
          </cell>
          <cell r="C518" t="str">
            <v>TOTAL BIAYA SEWA ALAT / JAM   =   ( G + P )</v>
          </cell>
          <cell r="G518" t="str">
            <v>S</v>
          </cell>
          <cell r="H518">
            <v>182834.98156310472</v>
          </cell>
          <cell r="I518" t="str">
            <v>Rupiah</v>
          </cell>
        </row>
        <row r="521">
          <cell r="A521" t="str">
            <v>E.</v>
          </cell>
          <cell r="C521" t="str">
            <v>LAIN - LAIN</v>
          </cell>
        </row>
        <row r="522">
          <cell r="A522" t="str">
            <v xml:space="preserve">       1.</v>
          </cell>
          <cell r="C522" t="str">
            <v>Tingkat Suku Bunga</v>
          </cell>
          <cell r="G522" t="str">
            <v>i</v>
          </cell>
          <cell r="H522">
            <v>20</v>
          </cell>
          <cell r="I522" t="str">
            <v>% / Tahun</v>
          </cell>
        </row>
        <row r="523">
          <cell r="A523" t="str">
            <v xml:space="preserve">       2.</v>
          </cell>
          <cell r="C523" t="str">
            <v>Upah Operator / Sopir / Mekanik</v>
          </cell>
          <cell r="G523" t="str">
            <v>U1</v>
          </cell>
          <cell r="H523">
            <v>11875</v>
          </cell>
          <cell r="I523" t="str">
            <v>Rp./Jam</v>
          </cell>
        </row>
        <row r="524">
          <cell r="A524" t="str">
            <v xml:space="preserve">       3.</v>
          </cell>
          <cell r="C524" t="str">
            <v>Upah Pembantu Operator / Pmb.Sopir / Pmb.Mekanik</v>
          </cell>
          <cell r="G524" t="str">
            <v>U2</v>
          </cell>
          <cell r="H524">
            <v>7500</v>
          </cell>
          <cell r="I524" t="str">
            <v>Rp./Jam</v>
          </cell>
        </row>
        <row r="525">
          <cell r="A525" t="str">
            <v xml:space="preserve">       4.</v>
          </cell>
          <cell r="C525" t="str">
            <v>Bahan Bakar Bensin</v>
          </cell>
          <cell r="G525" t="str">
            <v>Mb</v>
          </cell>
          <cell r="H525">
            <v>5160</v>
          </cell>
          <cell r="I525" t="str">
            <v>Liter</v>
          </cell>
        </row>
        <row r="526">
          <cell r="A526" t="str">
            <v xml:space="preserve">       5.</v>
          </cell>
          <cell r="C526" t="str">
            <v>Bahan Bakar Solar</v>
          </cell>
          <cell r="G526" t="str">
            <v>Ms</v>
          </cell>
          <cell r="H526">
            <v>5350</v>
          </cell>
          <cell r="I526" t="str">
            <v>Liter</v>
          </cell>
          <cell r="BR526" t="str">
            <v xml:space="preserve"> Alat Baru</v>
          </cell>
        </row>
        <row r="527">
          <cell r="A527" t="str">
            <v xml:space="preserve">       6.</v>
          </cell>
          <cell r="C527" t="str">
            <v>Minyak Pelumas</v>
          </cell>
          <cell r="G527" t="str">
            <v>Mp</v>
          </cell>
          <cell r="H527">
            <v>30000</v>
          </cell>
          <cell r="I527" t="str">
            <v>Liter</v>
          </cell>
          <cell r="BR527">
            <v>17490000</v>
          </cell>
        </row>
        <row r="528">
          <cell r="A528" t="str">
            <v xml:space="preserve">       7.</v>
          </cell>
          <cell r="C528" t="str">
            <v>PPN diperhitungkan pada lembar Rekapitulasi</v>
          </cell>
        </row>
        <row r="529">
          <cell r="C529" t="str">
            <v>Biaya Pekerjaan</v>
          </cell>
        </row>
        <row r="532">
          <cell r="A532" t="str">
            <v>URAIAN ANALISA ALAT</v>
          </cell>
        </row>
        <row r="535">
          <cell r="A535" t="str">
            <v>No.</v>
          </cell>
          <cell r="C535" t="str">
            <v>U R A I A N</v>
          </cell>
          <cell r="G535" t="str">
            <v>KODE</v>
          </cell>
          <cell r="H535" t="str">
            <v>KOEF.</v>
          </cell>
          <cell r="I535" t="str">
            <v>SATUAN</v>
          </cell>
          <cell r="J535" t="str">
            <v>KET.</v>
          </cell>
        </row>
        <row r="538">
          <cell r="A538" t="str">
            <v>A.</v>
          </cell>
          <cell r="C538" t="str">
            <v>URAIAN PERALATAN</v>
          </cell>
        </row>
        <row r="539">
          <cell r="A539" t="str">
            <v xml:space="preserve">       1.</v>
          </cell>
          <cell r="C539" t="str">
            <v>Jenis Peralatan</v>
          </cell>
          <cell r="G539" t="str">
            <v>EXCAVATOR 80-140 HP</v>
          </cell>
          <cell r="J539" t="str">
            <v>E10</v>
          </cell>
        </row>
        <row r="540">
          <cell r="A540" t="str">
            <v xml:space="preserve">       2.</v>
          </cell>
          <cell r="C540" t="str">
            <v>Tenaga</v>
          </cell>
          <cell r="G540" t="str">
            <v>Pw</v>
          </cell>
          <cell r="H540">
            <v>80</v>
          </cell>
          <cell r="I540" t="str">
            <v>HP</v>
          </cell>
        </row>
        <row r="541">
          <cell r="A541" t="str">
            <v xml:space="preserve">       3.</v>
          </cell>
          <cell r="C541" t="str">
            <v>Kapasitas</v>
          </cell>
          <cell r="G541" t="str">
            <v>Cp</v>
          </cell>
          <cell r="H541">
            <v>0.5</v>
          </cell>
          <cell r="I541" t="str">
            <v>M3</v>
          </cell>
        </row>
        <row r="542">
          <cell r="A542" t="str">
            <v xml:space="preserve">       4.</v>
          </cell>
          <cell r="C542" t="str">
            <v>Alat Baru                :</v>
          </cell>
          <cell r="D542" t="str">
            <v xml:space="preserve">  a.  Umur Ekonomis</v>
          </cell>
          <cell r="G542" t="str">
            <v>A</v>
          </cell>
          <cell r="H542">
            <v>5</v>
          </cell>
          <cell r="I542" t="str">
            <v>Tahun</v>
          </cell>
        </row>
        <row r="543">
          <cell r="D543" t="str">
            <v xml:space="preserve">  b.  Jam Kerja Dalam 1 Tahun</v>
          </cell>
          <cell r="G543" t="str">
            <v>W</v>
          </cell>
          <cell r="H543">
            <v>2000</v>
          </cell>
          <cell r="I543" t="str">
            <v>Jam</v>
          </cell>
        </row>
        <row r="544">
          <cell r="D544" t="str">
            <v xml:space="preserve">  c.  Harga Alat</v>
          </cell>
          <cell r="G544" t="str">
            <v>B</v>
          </cell>
          <cell r="H544">
            <v>462000000</v>
          </cell>
          <cell r="I544" t="str">
            <v>Rupiah</v>
          </cell>
        </row>
        <row r="545">
          <cell r="A545" t="str">
            <v xml:space="preserve">       5.</v>
          </cell>
          <cell r="C545" t="str">
            <v>Alat Yang Dipakai  :</v>
          </cell>
          <cell r="D545" t="str">
            <v xml:space="preserve">  a.  Umur Ekonomis</v>
          </cell>
          <cell r="G545" t="str">
            <v>A'</v>
          </cell>
          <cell r="H545">
            <v>5</v>
          </cell>
          <cell r="I545" t="str">
            <v>Tahun</v>
          </cell>
          <cell r="J545" t="str">
            <v xml:space="preserve"> Alat Baru</v>
          </cell>
        </row>
        <row r="546">
          <cell r="D546" t="str">
            <v xml:space="preserve">  b.  Jam Kerja Dalam 1 Tahun </v>
          </cell>
          <cell r="G546" t="str">
            <v>W'</v>
          </cell>
          <cell r="H546">
            <v>2000</v>
          </cell>
          <cell r="I546" t="str">
            <v>Jam</v>
          </cell>
          <cell r="J546" t="str">
            <v xml:space="preserve"> Alat Baru</v>
          </cell>
          <cell r="BR546" t="str">
            <v xml:space="preserve"> Alat Baru</v>
          </cell>
        </row>
        <row r="547">
          <cell r="D547" t="str">
            <v xml:space="preserve">  c.  Harga Alat   (*)</v>
          </cell>
          <cell r="G547" t="str">
            <v>B'</v>
          </cell>
          <cell r="H547">
            <v>462000000</v>
          </cell>
          <cell r="I547" t="str">
            <v>Rupiah</v>
          </cell>
          <cell r="J547" t="str">
            <v xml:space="preserve"> Alat Baru</v>
          </cell>
          <cell r="BR547">
            <v>95700000</v>
          </cell>
        </row>
        <row r="549">
          <cell r="A549" t="str">
            <v>B.</v>
          </cell>
          <cell r="C549" t="str">
            <v>BIAYA PASTI PER JAM KERJA</v>
          </cell>
        </row>
        <row r="550">
          <cell r="A550" t="str">
            <v xml:space="preserve">       1.</v>
          </cell>
          <cell r="C550" t="str">
            <v>Nilai Sisa Alat</v>
          </cell>
          <cell r="D550" t="str">
            <v>=  10 % x B</v>
          </cell>
          <cell r="G550" t="str">
            <v>C</v>
          </cell>
          <cell r="H550">
            <v>46200000</v>
          </cell>
          <cell r="I550" t="str">
            <v>Rupiah</v>
          </cell>
        </row>
        <row r="552">
          <cell r="A552" t="str">
            <v xml:space="preserve">       2.</v>
          </cell>
          <cell r="C552" t="str">
            <v>Faktor Angsuran Modal    =</v>
          </cell>
          <cell r="E552" t="str">
            <v>i x (1 + i)^A'</v>
          </cell>
          <cell r="G552" t="str">
            <v>D</v>
          </cell>
          <cell r="H552">
            <v>0.33437970328961514</v>
          </cell>
          <cell r="I552" t="str">
            <v>-</v>
          </cell>
        </row>
        <row r="553">
          <cell r="E553" t="str">
            <v>(1 + i)^A' - 1</v>
          </cell>
        </row>
        <row r="554">
          <cell r="A554" t="str">
            <v xml:space="preserve">       3.</v>
          </cell>
          <cell r="C554" t="str">
            <v>Biaya Pasti per Jam  :</v>
          </cell>
        </row>
        <row r="555">
          <cell r="C555" t="str">
            <v>a.  Biaya Pengembalian Modal  =</v>
          </cell>
          <cell r="E555" t="str">
            <v>( B' - C ) x D</v>
          </cell>
          <cell r="G555" t="str">
            <v>E</v>
          </cell>
          <cell r="H555">
            <v>69517.540313910984</v>
          </cell>
          <cell r="I555" t="str">
            <v>Rupiah</v>
          </cell>
        </row>
        <row r="556">
          <cell r="E556" t="str">
            <v>W'</v>
          </cell>
        </row>
        <row r="558">
          <cell r="C558" t="str">
            <v>b.  Asuransi, dll =</v>
          </cell>
          <cell r="D558">
            <v>2E-3</v>
          </cell>
          <cell r="E558" t="str">
            <v xml:space="preserve">  x   B'</v>
          </cell>
          <cell r="G558" t="str">
            <v>F</v>
          </cell>
          <cell r="H558">
            <v>462</v>
          </cell>
          <cell r="I558" t="str">
            <v>Rupiah</v>
          </cell>
        </row>
        <row r="559">
          <cell r="E559" t="str">
            <v>W'</v>
          </cell>
        </row>
        <row r="561">
          <cell r="C561" t="str">
            <v>Biaya Pasti per Jam             =</v>
          </cell>
          <cell r="E561" t="str">
            <v>( E + F )</v>
          </cell>
          <cell r="G561" t="str">
            <v>G</v>
          </cell>
          <cell r="H561">
            <v>69979.540313910984</v>
          </cell>
          <cell r="I561" t="str">
            <v>Rupiah</v>
          </cell>
        </row>
        <row r="563">
          <cell r="A563" t="str">
            <v>C.</v>
          </cell>
          <cell r="C563" t="str">
            <v>BIAYA OPERASI PER JAM KERJA</v>
          </cell>
        </row>
        <row r="565">
          <cell r="A565" t="str">
            <v xml:space="preserve">       1.</v>
          </cell>
          <cell r="C565" t="str">
            <v xml:space="preserve">Bahan Bakar  =  (0.125-0.175 Ltr/HP/Jam)   x Pw x Ms </v>
          </cell>
          <cell r="G565" t="str">
            <v>H</v>
          </cell>
          <cell r="H565">
            <v>53500</v>
          </cell>
          <cell r="I565" t="str">
            <v>Rupiah</v>
          </cell>
        </row>
        <row r="566">
          <cell r="BR566" t="str">
            <v xml:space="preserve"> Alat Baru</v>
          </cell>
        </row>
        <row r="567">
          <cell r="A567" t="str">
            <v xml:space="preserve">       2.</v>
          </cell>
          <cell r="C567" t="str">
            <v>Pelumas         =  (0.01-0.02 Ltr/HP/Jam) x Pw x Mp</v>
          </cell>
          <cell r="G567" t="str">
            <v>I</v>
          </cell>
          <cell r="H567">
            <v>24000</v>
          </cell>
          <cell r="I567" t="str">
            <v>Rupiah</v>
          </cell>
          <cell r="BR567">
            <v>105600000</v>
          </cell>
        </row>
        <row r="569">
          <cell r="A569" t="str">
            <v xml:space="preserve">       3.</v>
          </cell>
          <cell r="C569" t="str">
            <v>Perawatan dan</v>
          </cell>
          <cell r="D569" t="str">
            <v>(12,5 % - 17,5 %)  x  B'</v>
          </cell>
          <cell r="G569" t="str">
            <v>K</v>
          </cell>
          <cell r="H569">
            <v>28875</v>
          </cell>
          <cell r="I569" t="str">
            <v>Rupiah</v>
          </cell>
        </row>
        <row r="570">
          <cell r="C570" t="str">
            <v xml:space="preserve">        perbaikan    =</v>
          </cell>
          <cell r="D570" t="str">
            <v>W'</v>
          </cell>
        </row>
        <row r="572">
          <cell r="A572" t="str">
            <v xml:space="preserve">       4.</v>
          </cell>
          <cell r="C572" t="str">
            <v>Operator</v>
          </cell>
          <cell r="D572" t="str">
            <v>=   ( 1  Orang / Jam )  x  U1</v>
          </cell>
          <cell r="G572" t="str">
            <v>L</v>
          </cell>
          <cell r="H572">
            <v>11875</v>
          </cell>
          <cell r="I572" t="str">
            <v>Rupiah</v>
          </cell>
        </row>
        <row r="573">
          <cell r="A573" t="str">
            <v xml:space="preserve">       5.</v>
          </cell>
          <cell r="C573" t="str">
            <v>Pembantu Operator</v>
          </cell>
          <cell r="D573" t="str">
            <v>=   ( 1  Orang / Jam )  x  U2</v>
          </cell>
          <cell r="G573" t="str">
            <v>M</v>
          </cell>
          <cell r="H573">
            <v>7500</v>
          </cell>
          <cell r="I573" t="str">
            <v>Rupiah</v>
          </cell>
        </row>
        <row r="575">
          <cell r="C575" t="str">
            <v>Biaya Operasi per Jam        =</v>
          </cell>
          <cell r="E575" t="str">
            <v>(H+I+K+L+M)</v>
          </cell>
          <cell r="G575" t="str">
            <v>P</v>
          </cell>
          <cell r="H575">
            <v>125750</v>
          </cell>
          <cell r="I575" t="str">
            <v>Rupiah</v>
          </cell>
        </row>
        <row r="577">
          <cell r="A577" t="str">
            <v>D.</v>
          </cell>
          <cell r="C577" t="str">
            <v>TOTAL BIAYA SEWA ALAT / JAM   =   ( G + P )</v>
          </cell>
          <cell r="G577" t="str">
            <v>S</v>
          </cell>
          <cell r="H577">
            <v>195729.54031391098</v>
          </cell>
          <cell r="I577" t="str">
            <v>Rupiah</v>
          </cell>
        </row>
        <row r="580">
          <cell r="A580" t="str">
            <v>E.</v>
          </cell>
          <cell r="C580" t="str">
            <v>LAIN - LAIN</v>
          </cell>
        </row>
        <row r="581">
          <cell r="A581" t="str">
            <v xml:space="preserve">       1.</v>
          </cell>
          <cell r="C581" t="str">
            <v>Tingkat Suku Bunga</v>
          </cell>
          <cell r="G581" t="str">
            <v>i</v>
          </cell>
          <cell r="H581">
            <v>20</v>
          </cell>
          <cell r="I581" t="str">
            <v>% / Tahun</v>
          </cell>
        </row>
        <row r="582">
          <cell r="A582" t="str">
            <v xml:space="preserve">       2.</v>
          </cell>
          <cell r="C582" t="str">
            <v>Upah Operator / Sopir</v>
          </cell>
          <cell r="G582" t="str">
            <v>U1</v>
          </cell>
          <cell r="H582">
            <v>11875</v>
          </cell>
          <cell r="I582" t="str">
            <v>Rp./Jam</v>
          </cell>
        </row>
        <row r="583">
          <cell r="A583" t="str">
            <v xml:space="preserve">       3.</v>
          </cell>
          <cell r="C583" t="str">
            <v>Upah Pembantu Operator / Pmb.Sopir</v>
          </cell>
          <cell r="G583" t="str">
            <v>U2</v>
          </cell>
          <cell r="H583">
            <v>7500</v>
          </cell>
          <cell r="I583" t="str">
            <v>Rp./Jam</v>
          </cell>
        </row>
        <row r="584">
          <cell r="A584" t="str">
            <v xml:space="preserve">       4.</v>
          </cell>
          <cell r="C584" t="str">
            <v>Bahan Bakar Bensin</v>
          </cell>
          <cell r="G584" t="str">
            <v>Mb</v>
          </cell>
          <cell r="H584">
            <v>5160</v>
          </cell>
          <cell r="I584" t="str">
            <v>Liter</v>
          </cell>
        </row>
        <row r="585">
          <cell r="A585" t="str">
            <v xml:space="preserve">       5.</v>
          </cell>
          <cell r="C585" t="str">
            <v>Bahan Bakar Solar</v>
          </cell>
          <cell r="G585" t="str">
            <v>Ms</v>
          </cell>
          <cell r="H585">
            <v>5350</v>
          </cell>
          <cell r="I585" t="str">
            <v>Liter</v>
          </cell>
        </row>
        <row r="586">
          <cell r="A586" t="str">
            <v xml:space="preserve">       6.</v>
          </cell>
          <cell r="C586" t="str">
            <v>Minyak Pelumas</v>
          </cell>
          <cell r="G586" t="str">
            <v>Mp</v>
          </cell>
          <cell r="H586">
            <v>30000</v>
          </cell>
          <cell r="I586" t="str">
            <v>Liter</v>
          </cell>
          <cell r="BR586" t="str">
            <v xml:space="preserve"> Alat Baru</v>
          </cell>
        </row>
        <row r="587">
          <cell r="A587" t="str">
            <v xml:space="preserve">       7.</v>
          </cell>
          <cell r="C587" t="str">
            <v>PPN diperhitungkan pada lembar Rekapitulasi</v>
          </cell>
          <cell r="BR587">
            <v>223740000</v>
          </cell>
        </row>
        <row r="588">
          <cell r="C588" t="str">
            <v>Biaya Pekerjaan</v>
          </cell>
        </row>
        <row r="591">
          <cell r="A591" t="str">
            <v>URAIAN ANALISA ALAT</v>
          </cell>
        </row>
        <row r="594">
          <cell r="A594" t="str">
            <v>No.</v>
          </cell>
          <cell r="C594" t="str">
            <v>U R A I A N</v>
          </cell>
          <cell r="G594" t="str">
            <v>KODE</v>
          </cell>
          <cell r="H594" t="str">
            <v>KOEF.</v>
          </cell>
          <cell r="I594" t="str">
            <v>SATUAN</v>
          </cell>
          <cell r="J594" t="str">
            <v>KET.</v>
          </cell>
        </row>
        <row r="597">
          <cell r="A597" t="str">
            <v>A.</v>
          </cell>
          <cell r="C597" t="str">
            <v>URAIAN PERALATAN</v>
          </cell>
        </row>
        <row r="598">
          <cell r="A598" t="str">
            <v xml:space="preserve">       1.</v>
          </cell>
          <cell r="C598" t="str">
            <v>Jenis Peralatan</v>
          </cell>
          <cell r="G598" t="str">
            <v>FLAT BED TRUCK 3-4 M3</v>
          </cell>
          <cell r="J598" t="str">
            <v>E11</v>
          </cell>
        </row>
        <row r="599">
          <cell r="A599" t="str">
            <v xml:space="preserve">       2.</v>
          </cell>
          <cell r="C599" t="str">
            <v>Tenaga</v>
          </cell>
          <cell r="G599" t="str">
            <v>Pw</v>
          </cell>
          <cell r="H599">
            <v>100</v>
          </cell>
          <cell r="I599" t="str">
            <v>HP</v>
          </cell>
        </row>
        <row r="600">
          <cell r="A600" t="str">
            <v xml:space="preserve">       3.</v>
          </cell>
          <cell r="C600" t="str">
            <v>Kapasitas</v>
          </cell>
          <cell r="G600" t="str">
            <v>Cp</v>
          </cell>
          <cell r="H600">
            <v>4</v>
          </cell>
          <cell r="I600" t="str">
            <v>M3</v>
          </cell>
        </row>
        <row r="601">
          <cell r="A601" t="str">
            <v xml:space="preserve">       4.</v>
          </cell>
          <cell r="C601" t="str">
            <v>Alat Baru                :</v>
          </cell>
          <cell r="D601" t="str">
            <v xml:space="preserve">  a.  Umur Ekonomis</v>
          </cell>
          <cell r="G601" t="str">
            <v>A</v>
          </cell>
          <cell r="H601">
            <v>5</v>
          </cell>
          <cell r="I601" t="str">
            <v>Tahun</v>
          </cell>
        </row>
        <row r="602">
          <cell r="D602" t="str">
            <v xml:space="preserve">  b.  Jam Kerja Dalam 1 Tahun</v>
          </cell>
          <cell r="G602" t="str">
            <v>W</v>
          </cell>
          <cell r="H602">
            <v>2000</v>
          </cell>
          <cell r="I602" t="str">
            <v>Jam</v>
          </cell>
        </row>
        <row r="603">
          <cell r="D603" t="str">
            <v xml:space="preserve">  c.  Harga Alat</v>
          </cell>
          <cell r="G603" t="str">
            <v>B</v>
          </cell>
          <cell r="H603">
            <v>99000000</v>
          </cell>
          <cell r="I603" t="str">
            <v>Rupiah</v>
          </cell>
        </row>
        <row r="604">
          <cell r="A604" t="str">
            <v xml:space="preserve">       5.</v>
          </cell>
          <cell r="C604" t="str">
            <v>Alat Yang Dipakai  :</v>
          </cell>
          <cell r="D604" t="str">
            <v xml:space="preserve">  a.  Umur Ekonomis</v>
          </cell>
          <cell r="G604" t="str">
            <v>A'</v>
          </cell>
          <cell r="H604">
            <v>5</v>
          </cell>
          <cell r="I604" t="str">
            <v>Tahun</v>
          </cell>
          <cell r="J604" t="str">
            <v xml:space="preserve"> Alat Baru</v>
          </cell>
        </row>
        <row r="605">
          <cell r="D605" t="str">
            <v xml:space="preserve">  b.  Jam Kerja Dalam 1 Tahun </v>
          </cell>
          <cell r="G605" t="str">
            <v>W'</v>
          </cell>
          <cell r="H605">
            <v>2000</v>
          </cell>
          <cell r="I605" t="str">
            <v>Jam</v>
          </cell>
          <cell r="J605" t="str">
            <v xml:space="preserve"> Alat Baru</v>
          </cell>
        </row>
        <row r="606">
          <cell r="D606" t="str">
            <v xml:space="preserve">  c.  Harga Alat   (*)</v>
          </cell>
          <cell r="G606" t="str">
            <v>B'</v>
          </cell>
          <cell r="H606">
            <v>99000000</v>
          </cell>
          <cell r="I606" t="str">
            <v>Rupiah</v>
          </cell>
          <cell r="J606" t="str">
            <v xml:space="preserve"> Alat Baru</v>
          </cell>
          <cell r="BR606" t="str">
            <v xml:space="preserve"> Alat Baru</v>
          </cell>
        </row>
        <row r="607">
          <cell r="BR607">
            <v>73260000</v>
          </cell>
        </row>
        <row r="608">
          <cell r="A608" t="str">
            <v>B.</v>
          </cell>
          <cell r="C608" t="str">
            <v>BIAYA PASTI PER JAM KERJA</v>
          </cell>
        </row>
        <row r="609">
          <cell r="A609" t="str">
            <v xml:space="preserve">       1.</v>
          </cell>
          <cell r="C609" t="str">
            <v>Nilai Sisa Alat</v>
          </cell>
          <cell r="D609" t="str">
            <v>=  10 % x B</v>
          </cell>
          <cell r="G609" t="str">
            <v>C</v>
          </cell>
          <cell r="H609">
            <v>9900000</v>
          </cell>
          <cell r="I609" t="str">
            <v>Rupiah</v>
          </cell>
        </row>
        <row r="611">
          <cell r="A611" t="str">
            <v xml:space="preserve">       2.</v>
          </cell>
          <cell r="C611" t="str">
            <v>Faktor Angsuran Modal    =</v>
          </cell>
          <cell r="E611" t="str">
            <v>i x (1 + i)^A'</v>
          </cell>
          <cell r="G611" t="str">
            <v>D</v>
          </cell>
          <cell r="H611">
            <v>0.33437970328961514</v>
          </cell>
          <cell r="I611" t="str">
            <v>-</v>
          </cell>
        </row>
        <row r="612">
          <cell r="E612" t="str">
            <v>(1 + i)^A' - 1</v>
          </cell>
        </row>
        <row r="613">
          <cell r="A613" t="str">
            <v xml:space="preserve">       3.</v>
          </cell>
          <cell r="C613" t="str">
            <v>Biaya Pasti per Jam  :</v>
          </cell>
        </row>
        <row r="614">
          <cell r="C614" t="str">
            <v>a.  Biaya Pengembalian Modal  =</v>
          </cell>
          <cell r="E614" t="str">
            <v>( B' - C ) x D</v>
          </cell>
          <cell r="G614" t="str">
            <v>E</v>
          </cell>
          <cell r="H614">
            <v>14896.615781552355</v>
          </cell>
          <cell r="I614" t="str">
            <v>Rupiah</v>
          </cell>
        </row>
        <row r="615">
          <cell r="E615" t="str">
            <v>W'</v>
          </cell>
        </row>
        <row r="617">
          <cell r="C617" t="str">
            <v>b.  Asuransi, dll =</v>
          </cell>
          <cell r="D617">
            <v>2E-3</v>
          </cell>
          <cell r="E617" t="str">
            <v xml:space="preserve">  x   B'</v>
          </cell>
          <cell r="G617" t="str">
            <v>F</v>
          </cell>
          <cell r="H617">
            <v>99</v>
          </cell>
          <cell r="I617" t="str">
            <v>Rupiah</v>
          </cell>
        </row>
        <row r="618">
          <cell r="E618" t="str">
            <v>W'</v>
          </cell>
        </row>
        <row r="620">
          <cell r="C620" t="str">
            <v>Biaya Pasti per Jam             =</v>
          </cell>
          <cell r="E620" t="str">
            <v>( E + F )</v>
          </cell>
          <cell r="G620" t="str">
            <v>G</v>
          </cell>
          <cell r="H620">
            <v>14995.615781552355</v>
          </cell>
          <cell r="I620" t="str">
            <v>Rupiah</v>
          </cell>
        </row>
        <row r="622">
          <cell r="A622" t="str">
            <v>C.</v>
          </cell>
          <cell r="C622" t="str">
            <v>BIAYA OPERASI PER JAM KERJA</v>
          </cell>
        </row>
        <row r="624">
          <cell r="A624" t="str">
            <v xml:space="preserve">       1.</v>
          </cell>
          <cell r="C624" t="str">
            <v xml:space="preserve">Bahan Bakar  =  (0.125-0.175 Ltr/HP/Jam)   x Pw x Ms </v>
          </cell>
          <cell r="G624" t="str">
            <v>H</v>
          </cell>
          <cell r="H624">
            <v>66875</v>
          </cell>
          <cell r="I624" t="str">
            <v>Rupiah</v>
          </cell>
        </row>
        <row r="626">
          <cell r="A626" t="str">
            <v xml:space="preserve">       2.</v>
          </cell>
          <cell r="C626" t="str">
            <v>Pelumas         =  (0.01-0.02 Ltr/HP/Jam) x Pw x Mp</v>
          </cell>
          <cell r="G626" t="str">
            <v>I</v>
          </cell>
          <cell r="H626">
            <v>30000</v>
          </cell>
          <cell r="I626" t="str">
            <v>Rupiah</v>
          </cell>
          <cell r="BR626" t="str">
            <v xml:space="preserve"> Alat Baru</v>
          </cell>
        </row>
        <row r="627">
          <cell r="BR627">
            <v>600000000</v>
          </cell>
        </row>
        <row r="628">
          <cell r="A628" t="str">
            <v xml:space="preserve">       3.</v>
          </cell>
          <cell r="C628" t="str">
            <v>Perawatan dan</v>
          </cell>
          <cell r="D628" t="str">
            <v>(12,5 % - 17,5 %)  x  B'</v>
          </cell>
          <cell r="G628" t="str">
            <v>K</v>
          </cell>
          <cell r="H628">
            <v>6187.5</v>
          </cell>
          <cell r="I628" t="str">
            <v>Rupiah</v>
          </cell>
        </row>
        <row r="629">
          <cell r="C629" t="str">
            <v xml:space="preserve">        perbaikan    =</v>
          </cell>
          <cell r="D629" t="str">
            <v>W'</v>
          </cell>
        </row>
        <row r="631">
          <cell r="A631" t="str">
            <v xml:space="preserve">       4.</v>
          </cell>
          <cell r="C631" t="str">
            <v>Operator</v>
          </cell>
          <cell r="D631" t="str">
            <v>=   ( 1  Orang / Jam )  x  U1</v>
          </cell>
          <cell r="G631" t="str">
            <v>L</v>
          </cell>
          <cell r="H631">
            <v>11875</v>
          </cell>
          <cell r="I631" t="str">
            <v>Rupiah</v>
          </cell>
        </row>
        <row r="632">
          <cell r="A632" t="str">
            <v xml:space="preserve">       5.</v>
          </cell>
          <cell r="C632" t="str">
            <v>Pembantu Operator</v>
          </cell>
          <cell r="D632" t="str">
            <v>=   ( 1  Orang / Jam )  x  U2</v>
          </cell>
          <cell r="G632" t="str">
            <v>M</v>
          </cell>
          <cell r="H632">
            <v>7500</v>
          </cell>
          <cell r="I632" t="str">
            <v>Rupiah</v>
          </cell>
        </row>
        <row r="634">
          <cell r="C634" t="str">
            <v>Biaya Operasi per Jam        =</v>
          </cell>
          <cell r="E634" t="str">
            <v>(H+I+K+L+M)</v>
          </cell>
          <cell r="G634" t="str">
            <v>P</v>
          </cell>
          <cell r="H634">
            <v>122437.5</v>
          </cell>
          <cell r="I634" t="str">
            <v>Rupiah</v>
          </cell>
        </row>
        <row r="636">
          <cell r="A636" t="str">
            <v>D.</v>
          </cell>
          <cell r="C636" t="str">
            <v>TOTAL BIAYA SEWA ALAT / JAM   =   ( G + P )</v>
          </cell>
          <cell r="G636" t="str">
            <v>S</v>
          </cell>
          <cell r="H636">
            <v>137433.11578155236</v>
          </cell>
          <cell r="I636" t="str">
            <v>Rupiah</v>
          </cell>
        </row>
        <row r="639">
          <cell r="A639" t="str">
            <v>E.</v>
          </cell>
          <cell r="C639" t="str">
            <v>LAIN - LAIN</v>
          </cell>
        </row>
        <row r="640">
          <cell r="A640" t="str">
            <v xml:space="preserve">       1.</v>
          </cell>
          <cell r="C640" t="str">
            <v>Tingkat Suku Bunga</v>
          </cell>
          <cell r="G640" t="str">
            <v>i</v>
          </cell>
          <cell r="H640">
            <v>20</v>
          </cell>
          <cell r="I640" t="str">
            <v>% / Tahun</v>
          </cell>
        </row>
        <row r="641">
          <cell r="A641" t="str">
            <v xml:space="preserve">       2.</v>
          </cell>
          <cell r="C641" t="str">
            <v>Upah Operator / Sopir</v>
          </cell>
          <cell r="G641" t="str">
            <v>U1</v>
          </cell>
          <cell r="H641">
            <v>11875</v>
          </cell>
          <cell r="I641" t="str">
            <v>Rp./Jam</v>
          </cell>
        </row>
        <row r="642">
          <cell r="A642" t="str">
            <v xml:space="preserve">       3.</v>
          </cell>
          <cell r="C642" t="str">
            <v>Upah Pembantu Operator / Pmb.Sopir</v>
          </cell>
          <cell r="G642" t="str">
            <v>U2</v>
          </cell>
          <cell r="H642">
            <v>7500</v>
          </cell>
          <cell r="I642" t="str">
            <v>Rp./Jam</v>
          </cell>
        </row>
        <row r="643">
          <cell r="A643" t="str">
            <v xml:space="preserve">       4.</v>
          </cell>
          <cell r="C643" t="str">
            <v>Bahan Bakar Bensin</v>
          </cell>
          <cell r="G643" t="str">
            <v>Mb</v>
          </cell>
          <cell r="H643">
            <v>5160</v>
          </cell>
          <cell r="I643" t="str">
            <v>Liter</v>
          </cell>
        </row>
        <row r="644">
          <cell r="A644" t="str">
            <v xml:space="preserve">       5.</v>
          </cell>
          <cell r="C644" t="str">
            <v>Bahan Bakar Solar</v>
          </cell>
          <cell r="G644" t="str">
            <v>Ms</v>
          </cell>
          <cell r="H644">
            <v>5350</v>
          </cell>
          <cell r="I644" t="str">
            <v>Liter</v>
          </cell>
        </row>
        <row r="645">
          <cell r="A645" t="str">
            <v xml:space="preserve">       6.</v>
          </cell>
          <cell r="C645" t="str">
            <v>Minyak Pelumas</v>
          </cell>
          <cell r="G645" t="str">
            <v>Mp</v>
          </cell>
          <cell r="H645">
            <v>30000</v>
          </cell>
          <cell r="I645" t="str">
            <v>Liter</v>
          </cell>
        </row>
        <row r="646">
          <cell r="A646" t="str">
            <v xml:space="preserve">       7.</v>
          </cell>
          <cell r="C646" t="str">
            <v>PPN diperhitungkan pada lembar Rekapitulasi</v>
          </cell>
          <cell r="BR646" t="str">
            <v xml:space="preserve"> Alat Baru</v>
          </cell>
        </row>
        <row r="647">
          <cell r="C647" t="str">
            <v>Biaya Pekerjaan</v>
          </cell>
          <cell r="BR647">
            <v>13860000</v>
          </cell>
        </row>
        <row r="650">
          <cell r="A650" t="str">
            <v>URAIAN ANALISA ALAT</v>
          </cell>
        </row>
        <row r="653">
          <cell r="A653" t="str">
            <v>No.</v>
          </cell>
          <cell r="C653" t="str">
            <v>U R A I A N</v>
          </cell>
          <cell r="G653" t="str">
            <v>KODE</v>
          </cell>
          <cell r="H653" t="str">
            <v>KOEF.</v>
          </cell>
          <cell r="I653" t="str">
            <v>SATUAN</v>
          </cell>
          <cell r="J653" t="str">
            <v>KET.</v>
          </cell>
        </row>
        <row r="656">
          <cell r="A656" t="str">
            <v>A.</v>
          </cell>
          <cell r="C656" t="str">
            <v>URAIAN PERALATAN</v>
          </cell>
        </row>
        <row r="657">
          <cell r="A657" t="str">
            <v xml:space="preserve">       1.</v>
          </cell>
          <cell r="C657" t="str">
            <v>Jenis Peralatan</v>
          </cell>
          <cell r="G657" t="str">
            <v>GENERATOR SET</v>
          </cell>
          <cell r="J657" t="str">
            <v>E12</v>
          </cell>
        </row>
        <row r="658">
          <cell r="A658" t="str">
            <v xml:space="preserve">       2.</v>
          </cell>
          <cell r="C658" t="str">
            <v>Tenaga</v>
          </cell>
          <cell r="G658" t="str">
            <v>Pw</v>
          </cell>
          <cell r="H658">
            <v>175</v>
          </cell>
          <cell r="I658" t="str">
            <v>HP</v>
          </cell>
        </row>
        <row r="659">
          <cell r="A659" t="str">
            <v xml:space="preserve">       3.</v>
          </cell>
          <cell r="C659" t="str">
            <v>Kapasitas</v>
          </cell>
          <cell r="G659" t="str">
            <v>Cp</v>
          </cell>
          <cell r="H659">
            <v>125</v>
          </cell>
          <cell r="I659" t="str">
            <v>KVA</v>
          </cell>
        </row>
        <row r="660">
          <cell r="A660" t="str">
            <v xml:space="preserve">       4.</v>
          </cell>
          <cell r="C660" t="str">
            <v>Alat Baru                :</v>
          </cell>
          <cell r="D660" t="str">
            <v xml:space="preserve">  a.  Umur Ekonomis</v>
          </cell>
          <cell r="G660" t="str">
            <v>A</v>
          </cell>
          <cell r="H660">
            <v>5</v>
          </cell>
          <cell r="I660" t="str">
            <v>Tahun</v>
          </cell>
        </row>
        <row r="661">
          <cell r="D661" t="str">
            <v xml:space="preserve">  b.  Jam Kerja Dalam 1 Tahun</v>
          </cell>
          <cell r="G661" t="str">
            <v>W</v>
          </cell>
          <cell r="H661">
            <v>2000</v>
          </cell>
          <cell r="I661" t="str">
            <v>Jam</v>
          </cell>
        </row>
        <row r="662">
          <cell r="D662" t="str">
            <v xml:space="preserve">  c.  Harga Alat</v>
          </cell>
          <cell r="G662" t="str">
            <v>B</v>
          </cell>
          <cell r="H662">
            <v>84480000</v>
          </cell>
          <cell r="I662" t="str">
            <v>Rupiah</v>
          </cell>
        </row>
        <row r="663">
          <cell r="A663" t="str">
            <v xml:space="preserve">       5.</v>
          </cell>
          <cell r="C663" t="str">
            <v>Alat Yang Dipakai  :</v>
          </cell>
          <cell r="D663" t="str">
            <v xml:space="preserve">  a.  Umur Ekonomis</v>
          </cell>
          <cell r="G663" t="str">
            <v>A'</v>
          </cell>
          <cell r="H663">
            <v>5</v>
          </cell>
          <cell r="I663" t="str">
            <v>Tahun</v>
          </cell>
          <cell r="J663" t="str">
            <v xml:space="preserve"> Alat Baru</v>
          </cell>
        </row>
        <row r="664">
          <cell r="D664" t="str">
            <v xml:space="preserve">  b.  Jam Kerja Dalam 1 Tahun </v>
          </cell>
          <cell r="G664" t="str">
            <v>W'</v>
          </cell>
          <cell r="H664">
            <v>2000</v>
          </cell>
          <cell r="I664" t="str">
            <v>Jam</v>
          </cell>
          <cell r="J664" t="str">
            <v xml:space="preserve"> Alat Baru</v>
          </cell>
        </row>
        <row r="665">
          <cell r="D665" t="str">
            <v xml:space="preserve">  c.  Harga Alat   (*)</v>
          </cell>
          <cell r="G665" t="str">
            <v>B'</v>
          </cell>
          <cell r="H665">
            <v>84480000</v>
          </cell>
          <cell r="I665" t="str">
            <v>Rupiah</v>
          </cell>
          <cell r="J665" t="str">
            <v xml:space="preserve"> Alat Baru</v>
          </cell>
        </row>
        <row r="666">
          <cell r="BR666" t="str">
            <v xml:space="preserve"> Alat Baru</v>
          </cell>
        </row>
        <row r="667">
          <cell r="A667" t="str">
            <v>B.</v>
          </cell>
          <cell r="C667" t="str">
            <v>BIAYA PASTI PER JAM KERJA</v>
          </cell>
          <cell r="BR667">
            <v>1350000000</v>
          </cell>
        </row>
        <row r="668">
          <cell r="A668" t="str">
            <v xml:space="preserve">       1.</v>
          </cell>
          <cell r="C668" t="str">
            <v>Nilai Sisa Alat</v>
          </cell>
          <cell r="D668" t="str">
            <v>=  10 % x B</v>
          </cell>
          <cell r="G668" t="str">
            <v>C</v>
          </cell>
          <cell r="H668">
            <v>8448000</v>
          </cell>
          <cell r="I668" t="str">
            <v>Rupiah</v>
          </cell>
        </row>
        <row r="670">
          <cell r="A670" t="str">
            <v xml:space="preserve">       2.</v>
          </cell>
          <cell r="C670" t="str">
            <v>Faktor Angsuran Modal    =</v>
          </cell>
          <cell r="E670" t="str">
            <v>i x (1 + i)^A'</v>
          </cell>
          <cell r="G670" t="str">
            <v>D</v>
          </cell>
          <cell r="H670">
            <v>0.33437970328961514</v>
          </cell>
          <cell r="I670" t="str">
            <v>-</v>
          </cell>
        </row>
        <row r="671">
          <cell r="E671" t="str">
            <v>(1 + i)^A' - 1</v>
          </cell>
        </row>
        <row r="672">
          <cell r="A672" t="str">
            <v xml:space="preserve">       3.</v>
          </cell>
          <cell r="C672" t="str">
            <v>Biaya Pasti per Jam  :</v>
          </cell>
        </row>
        <row r="673">
          <cell r="C673" t="str">
            <v>a.  Biaya Pengembalian Modal  =</v>
          </cell>
          <cell r="E673" t="str">
            <v>( B' - C ) x D</v>
          </cell>
          <cell r="G673" t="str">
            <v>E</v>
          </cell>
          <cell r="H673">
            <v>12711.778800258009</v>
          </cell>
          <cell r="I673" t="str">
            <v>Rupiah</v>
          </cell>
        </row>
        <row r="674">
          <cell r="E674" t="str">
            <v>W'</v>
          </cell>
        </row>
        <row r="676">
          <cell r="C676" t="str">
            <v>b.  Asuransi, dll =</v>
          </cell>
          <cell r="D676">
            <v>2E-3</v>
          </cell>
          <cell r="E676" t="str">
            <v xml:space="preserve">  x   B'</v>
          </cell>
          <cell r="G676" t="str">
            <v>F</v>
          </cell>
          <cell r="H676">
            <v>84.48</v>
          </cell>
          <cell r="I676" t="str">
            <v>Rupiah</v>
          </cell>
        </row>
        <row r="677">
          <cell r="E677" t="str">
            <v>W'</v>
          </cell>
        </row>
        <row r="679">
          <cell r="C679" t="str">
            <v>Biaya Pasti per Jam             =</v>
          </cell>
          <cell r="E679" t="str">
            <v>( E + F )</v>
          </cell>
          <cell r="G679" t="str">
            <v>G</v>
          </cell>
          <cell r="H679">
            <v>12796.258800258009</v>
          </cell>
          <cell r="I679" t="str">
            <v>Rupiah</v>
          </cell>
        </row>
        <row r="681">
          <cell r="A681" t="str">
            <v>C.</v>
          </cell>
          <cell r="C681" t="str">
            <v>BIAYA OPERASI PER JAM KERJA</v>
          </cell>
        </row>
        <row r="683">
          <cell r="A683" t="str">
            <v xml:space="preserve">       1.</v>
          </cell>
          <cell r="C683" t="str">
            <v xml:space="preserve">Bahan Bakar  =  (0.125-0.175 Ltr/HP/Jam)   x Pw x Ms </v>
          </cell>
          <cell r="G683" t="str">
            <v>H</v>
          </cell>
          <cell r="H683">
            <v>117031.25</v>
          </cell>
          <cell r="I683" t="str">
            <v>Rupiah</v>
          </cell>
        </row>
        <row r="685">
          <cell r="A685" t="str">
            <v xml:space="preserve">       2.</v>
          </cell>
          <cell r="C685" t="str">
            <v>Pelumas         =  (0.01-0.02 Ltr/HP/Jam) x Pw x Mp</v>
          </cell>
          <cell r="G685" t="str">
            <v>I</v>
          </cell>
          <cell r="H685">
            <v>52500</v>
          </cell>
          <cell r="I685" t="str">
            <v>Rupiah</v>
          </cell>
        </row>
        <row r="687">
          <cell r="A687" t="str">
            <v xml:space="preserve">       3.</v>
          </cell>
          <cell r="C687" t="str">
            <v>Perawatan dan</v>
          </cell>
          <cell r="D687" t="str">
            <v>(12,5 % - 17,5 %)  x  B'</v>
          </cell>
          <cell r="G687" t="str">
            <v>K</v>
          </cell>
          <cell r="H687">
            <v>5280</v>
          </cell>
          <cell r="I687" t="str">
            <v>Rupiah</v>
          </cell>
        </row>
        <row r="688">
          <cell r="C688" t="str">
            <v xml:space="preserve">        perbaikan    =</v>
          </cell>
          <cell r="D688" t="str">
            <v>W'</v>
          </cell>
        </row>
        <row r="690">
          <cell r="A690" t="str">
            <v xml:space="preserve">       4.</v>
          </cell>
          <cell r="C690" t="str">
            <v>Operator</v>
          </cell>
          <cell r="D690" t="str">
            <v>=   ( 1  Orang / Jam )  x  U1</v>
          </cell>
          <cell r="G690" t="str">
            <v>L</v>
          </cell>
          <cell r="H690">
            <v>11875</v>
          </cell>
          <cell r="I690" t="str">
            <v>Rupiah</v>
          </cell>
        </row>
        <row r="691">
          <cell r="A691" t="str">
            <v xml:space="preserve">       5.</v>
          </cell>
          <cell r="C691" t="str">
            <v>Pembantu Operator</v>
          </cell>
          <cell r="D691" t="str">
            <v>=   ( 1  Orang / Jam )  x  U2</v>
          </cell>
          <cell r="G691" t="str">
            <v>M</v>
          </cell>
          <cell r="H691">
            <v>7500</v>
          </cell>
          <cell r="I691" t="str">
            <v>Rupiah</v>
          </cell>
        </row>
        <row r="693">
          <cell r="C693" t="str">
            <v>Biaya Operasi per Jam        =</v>
          </cell>
          <cell r="E693" t="str">
            <v>(H+I+K+L+M)</v>
          </cell>
          <cell r="G693" t="str">
            <v>P</v>
          </cell>
          <cell r="H693">
            <v>194186.25</v>
          </cell>
          <cell r="I693" t="str">
            <v>Rupiah</v>
          </cell>
        </row>
        <row r="695">
          <cell r="A695" t="str">
            <v>D.</v>
          </cell>
          <cell r="C695" t="str">
            <v>TOTAL BIAYA SEWA ALAT / JAM   =   ( G + P )</v>
          </cell>
          <cell r="G695" t="str">
            <v>S</v>
          </cell>
          <cell r="H695">
            <v>206982.50880025802</v>
          </cell>
          <cell r="I695" t="str">
            <v>Rupiah</v>
          </cell>
        </row>
        <row r="697">
          <cell r="BR697" t="str">
            <v xml:space="preserve"> Alat Baru</v>
          </cell>
        </row>
        <row r="698">
          <cell r="A698" t="str">
            <v>E.</v>
          </cell>
          <cell r="C698" t="str">
            <v>LAIN - LAIN</v>
          </cell>
          <cell r="BR698">
            <v>9900000</v>
          </cell>
        </row>
        <row r="699">
          <cell r="A699" t="str">
            <v xml:space="preserve">       1.</v>
          </cell>
          <cell r="C699" t="str">
            <v>Tingkat Suku Bunga</v>
          </cell>
          <cell r="G699" t="str">
            <v>i</v>
          </cell>
          <cell r="H699">
            <v>20</v>
          </cell>
          <cell r="I699" t="str">
            <v>% / Tahun</v>
          </cell>
        </row>
        <row r="700">
          <cell r="A700" t="str">
            <v xml:space="preserve">       2.</v>
          </cell>
          <cell r="C700" t="str">
            <v>Upah Operator / Sopir</v>
          </cell>
          <cell r="G700" t="str">
            <v>U1</v>
          </cell>
          <cell r="H700">
            <v>11875</v>
          </cell>
          <cell r="I700" t="str">
            <v>Rp./Jam</v>
          </cell>
        </row>
        <row r="701">
          <cell r="A701" t="str">
            <v xml:space="preserve">       3.</v>
          </cell>
          <cell r="C701" t="str">
            <v>Upah Pembantu Operator / Pmb.Sopir</v>
          </cell>
          <cell r="G701" t="str">
            <v>U2</v>
          </cell>
          <cell r="H701">
            <v>7500</v>
          </cell>
          <cell r="I701" t="str">
            <v>Rp./Jam</v>
          </cell>
        </row>
        <row r="702">
          <cell r="A702" t="str">
            <v xml:space="preserve">       4.</v>
          </cell>
          <cell r="C702" t="str">
            <v>Bahan Bakar Bensin</v>
          </cell>
          <cell r="G702" t="str">
            <v>Mb</v>
          </cell>
          <cell r="H702">
            <v>5160</v>
          </cell>
          <cell r="I702" t="str">
            <v>Liter</v>
          </cell>
        </row>
        <row r="703">
          <cell r="A703" t="str">
            <v xml:space="preserve">       5.</v>
          </cell>
          <cell r="C703" t="str">
            <v>Bahan Bakar Solar</v>
          </cell>
          <cell r="G703" t="str">
            <v>Ms</v>
          </cell>
          <cell r="H703">
            <v>5350</v>
          </cell>
          <cell r="I703" t="str">
            <v>Liter</v>
          </cell>
        </row>
        <row r="704">
          <cell r="A704" t="str">
            <v xml:space="preserve">       6.</v>
          </cell>
          <cell r="C704" t="str">
            <v>Minyak Pelumas</v>
          </cell>
          <cell r="G704" t="str">
            <v>Mp</v>
          </cell>
          <cell r="H704">
            <v>30000</v>
          </cell>
          <cell r="I704" t="str">
            <v>Liter</v>
          </cell>
        </row>
        <row r="705">
          <cell r="A705" t="str">
            <v xml:space="preserve">       7.</v>
          </cell>
          <cell r="C705" t="str">
            <v>PPN diperhitungkan pada lembar Rekapitulasi</v>
          </cell>
        </row>
        <row r="706">
          <cell r="C706" t="str">
            <v>Biaya Pekerjaan</v>
          </cell>
        </row>
        <row r="709">
          <cell r="A709" t="str">
            <v>URAIAN ANALISA ALAT</v>
          </cell>
        </row>
        <row r="712">
          <cell r="A712" t="str">
            <v>No.</v>
          </cell>
          <cell r="C712" t="str">
            <v>U R A I A N</v>
          </cell>
          <cell r="G712" t="str">
            <v>KODE</v>
          </cell>
          <cell r="H712" t="str">
            <v>KOEF.</v>
          </cell>
          <cell r="I712" t="str">
            <v>SATUAN</v>
          </cell>
          <cell r="J712" t="str">
            <v>KET.</v>
          </cell>
        </row>
        <row r="715">
          <cell r="A715" t="str">
            <v>A.</v>
          </cell>
          <cell r="C715" t="str">
            <v>URAIAN PERALATAN</v>
          </cell>
        </row>
        <row r="716">
          <cell r="A716" t="str">
            <v xml:space="preserve">       1.</v>
          </cell>
          <cell r="C716" t="str">
            <v>Jenis Peralatan</v>
          </cell>
          <cell r="G716" t="str">
            <v>MOTOR GRADER &gt;100 HP</v>
          </cell>
          <cell r="J716" t="str">
            <v>E13</v>
          </cell>
        </row>
        <row r="717">
          <cell r="A717" t="str">
            <v xml:space="preserve">       2.</v>
          </cell>
          <cell r="C717" t="str">
            <v>Tenaga</v>
          </cell>
          <cell r="G717" t="str">
            <v>Pw</v>
          </cell>
          <cell r="H717">
            <v>125</v>
          </cell>
          <cell r="I717" t="str">
            <v>HP</v>
          </cell>
        </row>
        <row r="718">
          <cell r="A718" t="str">
            <v xml:space="preserve">       3.</v>
          </cell>
          <cell r="C718" t="str">
            <v>Kapasitas</v>
          </cell>
          <cell r="G718" t="str">
            <v>Cp</v>
          </cell>
          <cell r="H718" t="str">
            <v xml:space="preserve">-  </v>
          </cell>
          <cell r="I718" t="str">
            <v>-</v>
          </cell>
        </row>
        <row r="719">
          <cell r="A719" t="str">
            <v xml:space="preserve">       4.</v>
          </cell>
          <cell r="C719" t="str">
            <v>Alat Baru                :</v>
          </cell>
          <cell r="D719" t="str">
            <v xml:space="preserve">  a.  Umur Ekonomis</v>
          </cell>
          <cell r="G719" t="str">
            <v>A</v>
          </cell>
          <cell r="H719">
            <v>5</v>
          </cell>
          <cell r="I719" t="str">
            <v>Tahun</v>
          </cell>
        </row>
        <row r="720">
          <cell r="D720" t="str">
            <v xml:space="preserve">  b.  Jam Kerja Dalam 1 Tahun</v>
          </cell>
          <cell r="G720" t="str">
            <v>W</v>
          </cell>
          <cell r="H720">
            <v>2000</v>
          </cell>
          <cell r="I720" t="str">
            <v>Jam</v>
          </cell>
        </row>
        <row r="721">
          <cell r="D721" t="str">
            <v xml:space="preserve">  c.  Harga Alat</v>
          </cell>
          <cell r="G721" t="str">
            <v>B</v>
          </cell>
          <cell r="H721">
            <v>396000000</v>
          </cell>
          <cell r="I721" t="str">
            <v>Rupiah</v>
          </cell>
        </row>
        <row r="722">
          <cell r="A722" t="str">
            <v xml:space="preserve">       5.</v>
          </cell>
          <cell r="C722" t="str">
            <v>Alat Yang Dipakai  :</v>
          </cell>
          <cell r="D722" t="str">
            <v xml:space="preserve">  a.  Umur Ekonomis</v>
          </cell>
          <cell r="G722" t="str">
            <v>A'</v>
          </cell>
          <cell r="H722">
            <v>5</v>
          </cell>
          <cell r="I722" t="str">
            <v>Tahun</v>
          </cell>
          <cell r="J722" t="str">
            <v xml:space="preserve"> Alat Baru</v>
          </cell>
        </row>
        <row r="723">
          <cell r="D723" t="str">
            <v xml:space="preserve">  b.  Jam Kerja Dalam 1 Tahun </v>
          </cell>
          <cell r="G723" t="str">
            <v>W'</v>
          </cell>
          <cell r="H723">
            <v>2000</v>
          </cell>
          <cell r="I723" t="str">
            <v>Jam</v>
          </cell>
          <cell r="J723" t="str">
            <v xml:space="preserve"> Alat Baru</v>
          </cell>
        </row>
        <row r="724">
          <cell r="D724" t="str">
            <v xml:space="preserve">  c.  Harga Alat   (*)</v>
          </cell>
          <cell r="G724" t="str">
            <v>B'</v>
          </cell>
          <cell r="H724">
            <v>396000000</v>
          </cell>
          <cell r="I724" t="str">
            <v>Rupiah</v>
          </cell>
          <cell r="J724" t="str">
            <v xml:space="preserve"> Alat Baru</v>
          </cell>
        </row>
        <row r="726">
          <cell r="A726" t="str">
            <v>B.</v>
          </cell>
          <cell r="C726" t="str">
            <v>BIAYA PASTI PER JAM KERJA</v>
          </cell>
        </row>
        <row r="727">
          <cell r="A727" t="str">
            <v xml:space="preserve">       1.</v>
          </cell>
          <cell r="C727" t="str">
            <v>Nilai Sisa Alat</v>
          </cell>
          <cell r="D727" t="str">
            <v>=  10 % x B</v>
          </cell>
          <cell r="G727" t="str">
            <v>C</v>
          </cell>
          <cell r="H727">
            <v>39600000</v>
          </cell>
          <cell r="I727" t="str">
            <v>Rupiah</v>
          </cell>
        </row>
        <row r="729">
          <cell r="A729" t="str">
            <v xml:space="preserve">       2.</v>
          </cell>
          <cell r="C729" t="str">
            <v>Faktor Angsuran Modal    =</v>
          </cell>
          <cell r="E729" t="str">
            <v>i x (1 + i)^A'</v>
          </cell>
          <cell r="G729" t="str">
            <v>D</v>
          </cell>
          <cell r="H729">
            <v>0.33437970328961514</v>
          </cell>
          <cell r="I729" t="str">
            <v>-</v>
          </cell>
        </row>
        <row r="730">
          <cell r="E730" t="str">
            <v>(1 + i)^A' - 1</v>
          </cell>
        </row>
        <row r="731">
          <cell r="A731" t="str">
            <v xml:space="preserve">       3.</v>
          </cell>
          <cell r="C731" t="str">
            <v>Biaya Pasti per Jam  :</v>
          </cell>
        </row>
        <row r="732">
          <cell r="C732" t="str">
            <v>a.  Biaya Pengembalian Modal  =</v>
          </cell>
          <cell r="E732" t="str">
            <v>( B' - C ) x D</v>
          </cell>
          <cell r="G732" t="str">
            <v>E</v>
          </cell>
          <cell r="H732">
            <v>59586.463126209419</v>
          </cell>
          <cell r="I732" t="str">
            <v>Rupiah</v>
          </cell>
        </row>
        <row r="733">
          <cell r="E733" t="str">
            <v>W'</v>
          </cell>
        </row>
        <row r="735">
          <cell r="C735" t="str">
            <v>b.  Asuransi, dll =</v>
          </cell>
          <cell r="D735">
            <v>2E-3</v>
          </cell>
          <cell r="E735" t="str">
            <v xml:space="preserve">  x   B'</v>
          </cell>
          <cell r="G735" t="str">
            <v>F</v>
          </cell>
          <cell r="H735">
            <v>396</v>
          </cell>
          <cell r="I735" t="str">
            <v>Rupiah</v>
          </cell>
        </row>
        <row r="736">
          <cell r="E736" t="str">
            <v>W'</v>
          </cell>
        </row>
        <row r="738">
          <cell r="C738" t="str">
            <v>Biaya Pasti per Jam             =</v>
          </cell>
          <cell r="E738" t="str">
            <v>( E + F )</v>
          </cell>
          <cell r="G738" t="str">
            <v>G</v>
          </cell>
          <cell r="H738">
            <v>59982.463126209419</v>
          </cell>
          <cell r="I738" t="str">
            <v>Rupiah</v>
          </cell>
        </row>
        <row r="740">
          <cell r="A740" t="str">
            <v>C.</v>
          </cell>
          <cell r="C740" t="str">
            <v>BIAYA OPERASI PER JAM KERJA</v>
          </cell>
        </row>
        <row r="742">
          <cell r="A742" t="str">
            <v xml:space="preserve">       1.</v>
          </cell>
          <cell r="C742" t="str">
            <v xml:space="preserve">Bahan Bakar  =  (0.125-0.175 Ltr/HP/Jam)   x Pw x Ms </v>
          </cell>
          <cell r="G742" t="str">
            <v>H</v>
          </cell>
          <cell r="H742">
            <v>83593.75</v>
          </cell>
          <cell r="I742" t="str">
            <v>Rupiah</v>
          </cell>
        </row>
        <row r="744">
          <cell r="A744" t="str">
            <v xml:space="preserve">       2.</v>
          </cell>
          <cell r="C744" t="str">
            <v>Pelumas         =  (0.01-0.02 Ltr/HP/Jam) x Pw x Mp</v>
          </cell>
          <cell r="G744" t="str">
            <v>I</v>
          </cell>
          <cell r="H744">
            <v>37500</v>
          </cell>
          <cell r="I744" t="str">
            <v>Rupiah</v>
          </cell>
        </row>
        <row r="746">
          <cell r="A746" t="str">
            <v xml:space="preserve">       3.</v>
          </cell>
          <cell r="C746" t="str">
            <v>Perawatan dan</v>
          </cell>
          <cell r="D746" t="str">
            <v>(12,5 % - 17,5 %)  x  B'</v>
          </cell>
          <cell r="G746" t="str">
            <v>K</v>
          </cell>
          <cell r="H746">
            <v>24750</v>
          </cell>
          <cell r="I746" t="str">
            <v>Rupiah</v>
          </cell>
        </row>
        <row r="747">
          <cell r="C747" t="str">
            <v xml:space="preserve">        perbaikan    =</v>
          </cell>
          <cell r="D747" t="str">
            <v>W'</v>
          </cell>
        </row>
        <row r="749">
          <cell r="A749" t="str">
            <v xml:space="preserve">       4.</v>
          </cell>
          <cell r="C749" t="str">
            <v>Operator</v>
          </cell>
          <cell r="D749" t="str">
            <v>=   ( 1  Orang / Jam )  x  U1</v>
          </cell>
          <cell r="G749" t="str">
            <v>L</v>
          </cell>
          <cell r="H749">
            <v>11875</v>
          </cell>
          <cell r="I749" t="str">
            <v>Rupiah</v>
          </cell>
        </row>
        <row r="750">
          <cell r="A750" t="str">
            <v xml:space="preserve">       5.</v>
          </cell>
          <cell r="C750" t="str">
            <v>Pembantu Operator</v>
          </cell>
          <cell r="D750" t="str">
            <v>=   ( 1  Orang / Jam )  x  U2</v>
          </cell>
          <cell r="G750" t="str">
            <v>M</v>
          </cell>
          <cell r="H750">
            <v>7500</v>
          </cell>
          <cell r="I750" t="str">
            <v>Rupiah</v>
          </cell>
        </row>
        <row r="752">
          <cell r="C752" t="str">
            <v>Biaya Operasi per Jam        =</v>
          </cell>
          <cell r="E752" t="str">
            <v>(H+I+K+L+M)</v>
          </cell>
          <cell r="G752" t="str">
            <v>P</v>
          </cell>
          <cell r="H752">
            <v>165218.75</v>
          </cell>
          <cell r="I752" t="str">
            <v>Rupiah</v>
          </cell>
        </row>
        <row r="754">
          <cell r="A754" t="str">
            <v>D.</v>
          </cell>
          <cell r="C754" t="str">
            <v>TOTAL BIAYA SEWA ALAT / JAM   =   ( G + P )</v>
          </cell>
          <cell r="G754" t="str">
            <v>S</v>
          </cell>
          <cell r="H754">
            <v>225201.21312620942</v>
          </cell>
          <cell r="I754" t="str">
            <v>Rupiah</v>
          </cell>
        </row>
        <row r="757">
          <cell r="A757" t="str">
            <v>E.</v>
          </cell>
          <cell r="C757" t="str">
            <v>LAIN - LAIN</v>
          </cell>
        </row>
        <row r="758">
          <cell r="A758" t="str">
            <v xml:space="preserve">       1.</v>
          </cell>
          <cell r="C758" t="str">
            <v>Tingkat Suku Bunga</v>
          </cell>
          <cell r="G758" t="str">
            <v>i</v>
          </cell>
          <cell r="H758">
            <v>20</v>
          </cell>
          <cell r="I758" t="str">
            <v>% / Tahun</v>
          </cell>
        </row>
        <row r="759">
          <cell r="A759" t="str">
            <v xml:space="preserve">       2.</v>
          </cell>
          <cell r="C759" t="str">
            <v>Upah Operator / Sopir</v>
          </cell>
          <cell r="G759" t="str">
            <v>U1</v>
          </cell>
          <cell r="H759">
            <v>11875</v>
          </cell>
          <cell r="I759" t="str">
            <v>Rp./Jam</v>
          </cell>
        </row>
        <row r="760">
          <cell r="A760" t="str">
            <v xml:space="preserve">       3.</v>
          </cell>
          <cell r="C760" t="str">
            <v>Upah Pembantu Operator / Pmb.Sopir</v>
          </cell>
          <cell r="G760" t="str">
            <v>U2</v>
          </cell>
          <cell r="H760">
            <v>7500</v>
          </cell>
          <cell r="I760" t="str">
            <v>Rp./Jam</v>
          </cell>
        </row>
        <row r="761">
          <cell r="A761" t="str">
            <v xml:space="preserve">       4.</v>
          </cell>
          <cell r="C761" t="str">
            <v>Bahan Bakar Bensin</v>
          </cell>
          <cell r="G761" t="str">
            <v>Mb</v>
          </cell>
          <cell r="H761">
            <v>5160</v>
          </cell>
          <cell r="I761" t="str">
            <v>Liter</v>
          </cell>
        </row>
        <row r="762">
          <cell r="A762" t="str">
            <v xml:space="preserve">       5.</v>
          </cell>
          <cell r="C762" t="str">
            <v>Bahan Bakar Solar</v>
          </cell>
          <cell r="G762" t="str">
            <v>Ms</v>
          </cell>
          <cell r="H762">
            <v>5350</v>
          </cell>
          <cell r="I762" t="str">
            <v>Liter</v>
          </cell>
        </row>
        <row r="763">
          <cell r="A763" t="str">
            <v xml:space="preserve">       6.</v>
          </cell>
          <cell r="C763" t="str">
            <v>Minyak Pelumas</v>
          </cell>
          <cell r="G763" t="str">
            <v>Mp</v>
          </cell>
          <cell r="H763">
            <v>30000</v>
          </cell>
          <cell r="I763" t="str">
            <v>Liter</v>
          </cell>
        </row>
        <row r="764">
          <cell r="A764" t="str">
            <v xml:space="preserve">       7.</v>
          </cell>
          <cell r="C764" t="str">
            <v>PPN diperhitungkan pada lembar Rekapitulasi</v>
          </cell>
        </row>
        <row r="765">
          <cell r="C765" t="str">
            <v>Biaya Pekerjaan</v>
          </cell>
        </row>
        <row r="768">
          <cell r="A768" t="str">
            <v>URAIAN ANALISA ALAT</v>
          </cell>
        </row>
        <row r="771">
          <cell r="A771" t="str">
            <v>No.</v>
          </cell>
          <cell r="C771" t="str">
            <v>U R A I A N</v>
          </cell>
          <cell r="G771" t="str">
            <v>KODE</v>
          </cell>
          <cell r="H771" t="str">
            <v>KOEF.</v>
          </cell>
          <cell r="I771" t="str">
            <v>SATUAN</v>
          </cell>
          <cell r="J771" t="str">
            <v>KET.</v>
          </cell>
        </row>
        <row r="774">
          <cell r="A774" t="str">
            <v>A.</v>
          </cell>
          <cell r="C774" t="str">
            <v>URAIAN PERALATAN</v>
          </cell>
        </row>
        <row r="775">
          <cell r="A775" t="str">
            <v xml:space="preserve">       1.</v>
          </cell>
          <cell r="C775" t="str">
            <v>Jenis Peralatan</v>
          </cell>
          <cell r="G775" t="str">
            <v>TRACK LOADER 75-100 HP</v>
          </cell>
          <cell r="J775" t="str">
            <v>E14</v>
          </cell>
        </row>
        <row r="776">
          <cell r="A776" t="str">
            <v xml:space="preserve">       2.</v>
          </cell>
          <cell r="C776" t="str">
            <v>Tenaga</v>
          </cell>
          <cell r="G776" t="str">
            <v>Pw</v>
          </cell>
          <cell r="H776">
            <v>90</v>
          </cell>
          <cell r="I776" t="str">
            <v>HP</v>
          </cell>
        </row>
        <row r="777">
          <cell r="A777" t="str">
            <v xml:space="preserve">       3.</v>
          </cell>
          <cell r="C777" t="str">
            <v>Kapasitas</v>
          </cell>
          <cell r="G777" t="str">
            <v>Cp</v>
          </cell>
          <cell r="H777">
            <v>1.6</v>
          </cell>
          <cell r="I777" t="str">
            <v>M3</v>
          </cell>
        </row>
        <row r="778">
          <cell r="A778" t="str">
            <v xml:space="preserve">       4.</v>
          </cell>
          <cell r="C778" t="str">
            <v>Alat Baru                :</v>
          </cell>
          <cell r="D778" t="str">
            <v xml:space="preserve">  a.  Umur Ekonomis</v>
          </cell>
          <cell r="G778" t="str">
            <v>A</v>
          </cell>
          <cell r="H778">
            <v>5</v>
          </cell>
          <cell r="I778" t="str">
            <v>Tahun</v>
          </cell>
        </row>
        <row r="779">
          <cell r="D779" t="str">
            <v xml:space="preserve">  b.  Jam Kerja Dalam 1 Tahun</v>
          </cell>
          <cell r="G779" t="str">
            <v>W</v>
          </cell>
          <cell r="H779">
            <v>2000</v>
          </cell>
          <cell r="I779" t="str">
            <v>Jam</v>
          </cell>
        </row>
        <row r="780">
          <cell r="D780" t="str">
            <v xml:space="preserve">  c.  Harga Alat</v>
          </cell>
          <cell r="G780" t="str">
            <v>B</v>
          </cell>
          <cell r="H780">
            <v>374220000</v>
          </cell>
          <cell r="I780" t="str">
            <v>Rupiah</v>
          </cell>
        </row>
        <row r="781">
          <cell r="A781" t="str">
            <v xml:space="preserve">       5.</v>
          </cell>
          <cell r="C781" t="str">
            <v>Alat Yang Dipakai  :</v>
          </cell>
          <cell r="D781" t="str">
            <v xml:space="preserve">  a.  Umur Ekonomis</v>
          </cell>
          <cell r="G781" t="str">
            <v>A'</v>
          </cell>
          <cell r="H781">
            <v>5</v>
          </cell>
          <cell r="I781" t="str">
            <v>Tahun</v>
          </cell>
          <cell r="J781" t="str">
            <v xml:space="preserve"> Alat Baru</v>
          </cell>
        </row>
        <row r="782">
          <cell r="D782" t="str">
            <v xml:space="preserve">  b.  Jam Kerja Dalam 1 Tahun </v>
          </cell>
          <cell r="G782" t="str">
            <v>W'</v>
          </cell>
          <cell r="H782">
            <v>2000</v>
          </cell>
          <cell r="I782" t="str">
            <v>Jam</v>
          </cell>
          <cell r="J782" t="str">
            <v xml:space="preserve"> Alat Baru</v>
          </cell>
        </row>
        <row r="783">
          <cell r="D783" t="str">
            <v xml:space="preserve">  c.  Harga Alat   (*)</v>
          </cell>
          <cell r="G783" t="str">
            <v>B'</v>
          </cell>
          <cell r="H783">
            <v>374220000</v>
          </cell>
          <cell r="I783" t="str">
            <v>Rupiah</v>
          </cell>
          <cell r="J783" t="str">
            <v xml:space="preserve"> Alat Baru</v>
          </cell>
        </row>
        <row r="785">
          <cell r="A785" t="str">
            <v>B.</v>
          </cell>
          <cell r="C785" t="str">
            <v>BIAYA PASTI PER JAM KERJA</v>
          </cell>
        </row>
        <row r="786">
          <cell r="A786" t="str">
            <v xml:space="preserve">       1.</v>
          </cell>
          <cell r="C786" t="str">
            <v>Nilai Sisa Alat</v>
          </cell>
          <cell r="D786" t="str">
            <v>=  10 % x B</v>
          </cell>
          <cell r="G786" t="str">
            <v>C</v>
          </cell>
          <cell r="H786">
            <v>37422000</v>
          </cell>
          <cell r="I786" t="str">
            <v>Rupiah</v>
          </cell>
        </row>
        <row r="788">
          <cell r="A788" t="str">
            <v xml:space="preserve">       2.</v>
          </cell>
          <cell r="C788" t="str">
            <v>Faktor Angsuran Modal    =</v>
          </cell>
          <cell r="E788" t="str">
            <v>i x (1 + i)^A'</v>
          </cell>
          <cell r="G788" t="str">
            <v>D</v>
          </cell>
          <cell r="H788">
            <v>0.33437970328961514</v>
          </cell>
          <cell r="I788" t="str">
            <v>-</v>
          </cell>
        </row>
        <row r="789">
          <cell r="E789" t="str">
            <v>(1 + i)^A' - 1</v>
          </cell>
        </row>
        <row r="790">
          <cell r="A790" t="str">
            <v xml:space="preserve">       3.</v>
          </cell>
          <cell r="C790" t="str">
            <v>Biaya Pasti per Jam  :</v>
          </cell>
        </row>
        <row r="791">
          <cell r="C791" t="str">
            <v>a.  Biaya Pengembalian Modal  =</v>
          </cell>
          <cell r="E791" t="str">
            <v>( B' - C ) x D</v>
          </cell>
          <cell r="G791" t="str">
            <v>E</v>
          </cell>
          <cell r="H791">
            <v>56309.207654267899</v>
          </cell>
          <cell r="I791" t="str">
            <v>Rupiah</v>
          </cell>
        </row>
        <row r="792">
          <cell r="E792" t="str">
            <v>W'</v>
          </cell>
        </row>
        <row r="794">
          <cell r="C794" t="str">
            <v>b.  Asuransi, dll =</v>
          </cell>
          <cell r="D794">
            <v>2E-3</v>
          </cell>
          <cell r="E794" t="str">
            <v xml:space="preserve">  x   B'</v>
          </cell>
          <cell r="G794" t="str">
            <v>F</v>
          </cell>
          <cell r="H794">
            <v>374.22</v>
          </cell>
          <cell r="I794" t="str">
            <v>Rupiah</v>
          </cell>
        </row>
        <row r="795">
          <cell r="E795" t="str">
            <v>W'</v>
          </cell>
        </row>
        <row r="797">
          <cell r="C797" t="str">
            <v>Biaya Pasti per Jam             =</v>
          </cell>
          <cell r="E797" t="str">
            <v>( E + F )</v>
          </cell>
          <cell r="G797" t="str">
            <v>G</v>
          </cell>
          <cell r="H797">
            <v>56683.4276542679</v>
          </cell>
          <cell r="I797" t="str">
            <v>Rupiah</v>
          </cell>
        </row>
        <row r="799">
          <cell r="A799" t="str">
            <v>C.</v>
          </cell>
          <cell r="C799" t="str">
            <v>BIAYA OPERASI PER JAM KERJA</v>
          </cell>
        </row>
        <row r="801">
          <cell r="A801" t="str">
            <v xml:space="preserve">       1.</v>
          </cell>
          <cell r="C801" t="str">
            <v xml:space="preserve">Bahan Bakar  =  (0.125-0.175 Ltr/HP/Jam)   x Pw x Ms </v>
          </cell>
          <cell r="G801" t="str">
            <v>H</v>
          </cell>
          <cell r="H801">
            <v>60187.5</v>
          </cell>
          <cell r="I801" t="str">
            <v>Rupiah</v>
          </cell>
        </row>
        <row r="803">
          <cell r="A803" t="str">
            <v xml:space="preserve">       2.</v>
          </cell>
          <cell r="C803" t="str">
            <v>Pelumas         =  (0.01-0.02 Ltr/HP/Jam) x Pw x Mp</v>
          </cell>
          <cell r="G803" t="str">
            <v>I</v>
          </cell>
          <cell r="H803">
            <v>27000</v>
          </cell>
          <cell r="I803" t="str">
            <v>Rupiah</v>
          </cell>
        </row>
        <row r="805">
          <cell r="A805" t="str">
            <v xml:space="preserve">       3.</v>
          </cell>
          <cell r="C805" t="str">
            <v>Perawatan dan</v>
          </cell>
          <cell r="D805" t="str">
            <v>(12,5 % - 17,5 %)  x  B'</v>
          </cell>
          <cell r="G805" t="str">
            <v>K</v>
          </cell>
          <cell r="H805">
            <v>23388.75</v>
          </cell>
          <cell r="I805" t="str">
            <v>Rupiah</v>
          </cell>
        </row>
        <row r="806">
          <cell r="C806" t="str">
            <v xml:space="preserve">        perbaikan    =</v>
          </cell>
          <cell r="D806" t="str">
            <v>W'</v>
          </cell>
        </row>
        <row r="808">
          <cell r="A808" t="str">
            <v xml:space="preserve">       4.</v>
          </cell>
          <cell r="C808" t="str">
            <v>Operator</v>
          </cell>
          <cell r="D808" t="str">
            <v>=   ( 1  Orang / Jam )  x  U1</v>
          </cell>
          <cell r="G808" t="str">
            <v>L</v>
          </cell>
          <cell r="H808">
            <v>11875</v>
          </cell>
          <cell r="I808" t="str">
            <v>Rupiah</v>
          </cell>
        </row>
        <row r="809">
          <cell r="A809" t="str">
            <v xml:space="preserve">       5.</v>
          </cell>
          <cell r="C809" t="str">
            <v>Pembantu Operator</v>
          </cell>
          <cell r="D809" t="str">
            <v>=   ( 1  Orang / Jam )  x  U2</v>
          </cell>
          <cell r="G809" t="str">
            <v>M</v>
          </cell>
          <cell r="H809">
            <v>7500</v>
          </cell>
          <cell r="I809" t="str">
            <v>Rupiah</v>
          </cell>
        </row>
        <row r="811">
          <cell r="C811" t="str">
            <v>Biaya Operasi per Jam        =</v>
          </cell>
          <cell r="E811" t="str">
            <v>(H+I+K+L+M)</v>
          </cell>
          <cell r="G811" t="str">
            <v>P</v>
          </cell>
          <cell r="H811">
            <v>129951.25</v>
          </cell>
          <cell r="I811" t="str">
            <v>Rupiah</v>
          </cell>
        </row>
        <row r="813">
          <cell r="A813" t="str">
            <v>D.</v>
          </cell>
          <cell r="C813" t="str">
            <v>TOTAL BIAYA SEWA ALAT / JAM   =   ( G + P )</v>
          </cell>
          <cell r="G813" t="str">
            <v>S</v>
          </cell>
          <cell r="H813">
            <v>186634.6776542679</v>
          </cell>
          <cell r="I813" t="str">
            <v>Rupiah</v>
          </cell>
        </row>
        <row r="816">
          <cell r="A816" t="str">
            <v>E.</v>
          </cell>
          <cell r="C816" t="str">
            <v>LAIN - LAIN</v>
          </cell>
        </row>
        <row r="817">
          <cell r="A817" t="str">
            <v xml:space="preserve">       1.</v>
          </cell>
          <cell r="C817" t="str">
            <v>Tingkat Suku Bunga</v>
          </cell>
          <cell r="G817" t="str">
            <v>i</v>
          </cell>
          <cell r="H817">
            <v>20</v>
          </cell>
          <cell r="I817" t="str">
            <v>% / Tahun</v>
          </cell>
        </row>
        <row r="818">
          <cell r="A818" t="str">
            <v xml:space="preserve">       2.</v>
          </cell>
          <cell r="C818" t="str">
            <v>Upah Operator / Sopir</v>
          </cell>
          <cell r="G818" t="str">
            <v>U1</v>
          </cell>
          <cell r="H818">
            <v>11875</v>
          </cell>
          <cell r="I818" t="str">
            <v>Rp./Jam</v>
          </cell>
        </row>
        <row r="819">
          <cell r="A819" t="str">
            <v xml:space="preserve">       3.</v>
          </cell>
          <cell r="C819" t="str">
            <v>Upah Pembantu Operator / Pmb.Sopir</v>
          </cell>
          <cell r="G819" t="str">
            <v>U2</v>
          </cell>
          <cell r="H819">
            <v>7500</v>
          </cell>
          <cell r="I819" t="str">
            <v>Rp./Jam</v>
          </cell>
        </row>
        <row r="820">
          <cell r="A820" t="str">
            <v xml:space="preserve">       4.</v>
          </cell>
          <cell r="C820" t="str">
            <v>Bahan Bakar Bensin</v>
          </cell>
          <cell r="G820" t="str">
            <v>Mb</v>
          </cell>
          <cell r="H820">
            <v>5160</v>
          </cell>
          <cell r="I820" t="str">
            <v>Liter</v>
          </cell>
        </row>
        <row r="821">
          <cell r="A821" t="str">
            <v xml:space="preserve">       5.</v>
          </cell>
          <cell r="C821" t="str">
            <v>Bahan Bakar Solar</v>
          </cell>
          <cell r="G821" t="str">
            <v>Ms</v>
          </cell>
          <cell r="H821">
            <v>5350</v>
          </cell>
          <cell r="I821" t="str">
            <v>Liter</v>
          </cell>
        </row>
        <row r="822">
          <cell r="A822" t="str">
            <v xml:space="preserve">       6.</v>
          </cell>
          <cell r="C822" t="str">
            <v>Minyak Pelumas</v>
          </cell>
          <cell r="G822" t="str">
            <v>Mp</v>
          </cell>
          <cell r="H822">
            <v>30000</v>
          </cell>
          <cell r="I822" t="str">
            <v>Liter</v>
          </cell>
        </row>
        <row r="823">
          <cell r="A823" t="str">
            <v xml:space="preserve">       7.</v>
          </cell>
          <cell r="C823" t="str">
            <v>PPN diperhitungkan pada lembar Rekapitulasi</v>
          </cell>
        </row>
        <row r="824">
          <cell r="C824" t="str">
            <v>Biaya Pekerjaan</v>
          </cell>
        </row>
        <row r="827">
          <cell r="A827" t="str">
            <v>URAIAN ANALISA ALAT</v>
          </cell>
        </row>
        <row r="830">
          <cell r="A830" t="str">
            <v>No.</v>
          </cell>
          <cell r="C830" t="str">
            <v>U R A I A N</v>
          </cell>
          <cell r="G830" t="str">
            <v>KODE</v>
          </cell>
          <cell r="H830" t="str">
            <v>KOEF.</v>
          </cell>
          <cell r="I830" t="str">
            <v>SATUAN</v>
          </cell>
          <cell r="J830" t="str">
            <v>KET.</v>
          </cell>
        </row>
        <row r="833">
          <cell r="A833" t="str">
            <v>A.</v>
          </cell>
          <cell r="C833" t="str">
            <v>URAIAN PERALATAN</v>
          </cell>
        </row>
        <row r="834">
          <cell r="A834" t="str">
            <v xml:space="preserve">       1.</v>
          </cell>
          <cell r="C834" t="str">
            <v>Jenis Peralatan</v>
          </cell>
          <cell r="G834" t="str">
            <v>WHEEL LOADER 1.0-1.6 M3</v>
          </cell>
          <cell r="J834" t="str">
            <v>E15</v>
          </cell>
        </row>
        <row r="835">
          <cell r="A835" t="str">
            <v xml:space="preserve">       2.</v>
          </cell>
          <cell r="C835" t="str">
            <v>Tenaga</v>
          </cell>
          <cell r="G835" t="str">
            <v>Pw</v>
          </cell>
          <cell r="H835">
            <v>105</v>
          </cell>
          <cell r="I835" t="str">
            <v>HP</v>
          </cell>
        </row>
        <row r="836">
          <cell r="A836" t="str">
            <v xml:space="preserve">       3.</v>
          </cell>
          <cell r="C836" t="str">
            <v>Kapasitas</v>
          </cell>
          <cell r="G836" t="str">
            <v>Cp</v>
          </cell>
          <cell r="H836">
            <v>1.5</v>
          </cell>
          <cell r="I836" t="str">
            <v>M3</v>
          </cell>
        </row>
        <row r="837">
          <cell r="A837" t="str">
            <v xml:space="preserve">       4.</v>
          </cell>
          <cell r="C837" t="str">
            <v>Alat Baru                :</v>
          </cell>
          <cell r="D837" t="str">
            <v xml:space="preserve">  a.  Umur Ekonomis</v>
          </cell>
          <cell r="G837" t="str">
            <v>A</v>
          </cell>
          <cell r="H837">
            <v>5</v>
          </cell>
          <cell r="I837" t="str">
            <v>Tahun</v>
          </cell>
        </row>
        <row r="838">
          <cell r="D838" t="str">
            <v xml:space="preserve">  b.  Jam Kerja Dalam 1 Tahun</v>
          </cell>
          <cell r="G838" t="str">
            <v>W</v>
          </cell>
          <cell r="H838">
            <v>2000</v>
          </cell>
          <cell r="I838" t="str">
            <v>Jam</v>
          </cell>
        </row>
        <row r="839">
          <cell r="D839" t="str">
            <v xml:space="preserve">  c.  Harga Alat</v>
          </cell>
          <cell r="G839" t="str">
            <v>B</v>
          </cell>
          <cell r="H839">
            <v>429000000</v>
          </cell>
          <cell r="I839" t="str">
            <v>Rupiah</v>
          </cell>
        </row>
        <row r="840">
          <cell r="A840" t="str">
            <v xml:space="preserve">       5.</v>
          </cell>
          <cell r="C840" t="str">
            <v>Alat Yang Dipakai  :</v>
          </cell>
          <cell r="D840" t="str">
            <v xml:space="preserve">  a.  Umur Ekonomis</v>
          </cell>
          <cell r="G840" t="str">
            <v>A'</v>
          </cell>
          <cell r="H840">
            <v>5</v>
          </cell>
          <cell r="I840" t="str">
            <v>Tahun</v>
          </cell>
          <cell r="J840" t="str">
            <v xml:space="preserve"> Alat Baru</v>
          </cell>
        </row>
        <row r="841">
          <cell r="D841" t="str">
            <v xml:space="preserve">  b.  Jam Kerja Dalam 1 Tahun </v>
          </cell>
          <cell r="G841" t="str">
            <v>W'</v>
          </cell>
          <cell r="H841">
            <v>2000</v>
          </cell>
          <cell r="I841" t="str">
            <v>Jam</v>
          </cell>
          <cell r="J841" t="str">
            <v xml:space="preserve"> Alat Baru</v>
          </cell>
        </row>
        <row r="842">
          <cell r="D842" t="str">
            <v xml:space="preserve">  c.  Harga Alat   (*)</v>
          </cell>
          <cell r="G842" t="str">
            <v>B'</v>
          </cell>
          <cell r="H842">
            <v>429000000</v>
          </cell>
          <cell r="I842" t="str">
            <v>Rupiah</v>
          </cell>
          <cell r="J842" t="str">
            <v xml:space="preserve"> Alat Baru</v>
          </cell>
        </row>
        <row r="844">
          <cell r="A844" t="str">
            <v>B.</v>
          </cell>
          <cell r="C844" t="str">
            <v>BIAYA PASTI PER JAM KERJA</v>
          </cell>
        </row>
        <row r="845">
          <cell r="A845" t="str">
            <v xml:space="preserve">       1.</v>
          </cell>
          <cell r="C845" t="str">
            <v>Nilai Sisa Alat</v>
          </cell>
          <cell r="D845" t="str">
            <v>=  10 % x B</v>
          </cell>
          <cell r="G845" t="str">
            <v>C</v>
          </cell>
          <cell r="H845">
            <v>42900000</v>
          </cell>
          <cell r="I845" t="str">
            <v>Rupiah</v>
          </cell>
        </row>
        <row r="847">
          <cell r="A847" t="str">
            <v xml:space="preserve">       2.</v>
          </cell>
          <cell r="C847" t="str">
            <v>Faktor Angsuran Modal    =</v>
          </cell>
          <cell r="E847" t="str">
            <v>i x (1 + i)^A'</v>
          </cell>
          <cell r="G847" t="str">
            <v>D</v>
          </cell>
          <cell r="H847">
            <v>0.33437970328961514</v>
          </cell>
          <cell r="I847" t="str">
            <v>-</v>
          </cell>
        </row>
        <row r="848">
          <cell r="E848" t="str">
            <v>(1 + i)^A' - 1</v>
          </cell>
        </row>
        <row r="849">
          <cell r="A849" t="str">
            <v xml:space="preserve">       3.</v>
          </cell>
          <cell r="C849" t="str">
            <v>Biaya Pasti per Jam  :</v>
          </cell>
        </row>
        <row r="850">
          <cell r="C850" t="str">
            <v>a.  Biaya Pengembalian Modal  =</v>
          </cell>
          <cell r="E850" t="str">
            <v>( B' - C ) x D</v>
          </cell>
          <cell r="G850" t="str">
            <v>E</v>
          </cell>
          <cell r="H850">
            <v>64552.001720060201</v>
          </cell>
          <cell r="I850" t="str">
            <v>Rupiah</v>
          </cell>
        </row>
        <row r="851">
          <cell r="E851" t="str">
            <v>W'</v>
          </cell>
        </row>
        <row r="853">
          <cell r="C853" t="str">
            <v>b.  Asuransi, dll =</v>
          </cell>
          <cell r="D853">
            <v>2E-3</v>
          </cell>
          <cell r="E853" t="str">
            <v xml:space="preserve">  x   B'</v>
          </cell>
          <cell r="G853" t="str">
            <v>F</v>
          </cell>
          <cell r="H853">
            <v>429</v>
          </cell>
          <cell r="I853" t="str">
            <v>Rupiah</v>
          </cell>
        </row>
        <row r="854">
          <cell r="E854" t="str">
            <v>W'</v>
          </cell>
        </row>
        <row r="856">
          <cell r="C856" t="str">
            <v>Biaya Pasti per Jam             =</v>
          </cell>
          <cell r="E856" t="str">
            <v>( E + F )</v>
          </cell>
          <cell r="G856" t="str">
            <v>G</v>
          </cell>
          <cell r="H856">
            <v>64981.001720060201</v>
          </cell>
          <cell r="I856" t="str">
            <v>Rupiah</v>
          </cell>
        </row>
        <row r="858">
          <cell r="A858" t="str">
            <v>C.</v>
          </cell>
          <cell r="C858" t="str">
            <v>BIAYA OPERASI PER JAM KERJA</v>
          </cell>
        </row>
        <row r="860">
          <cell r="A860" t="str">
            <v xml:space="preserve">       1.</v>
          </cell>
          <cell r="C860" t="str">
            <v xml:space="preserve">Bahan Bakar  =  (0.125-0.175 Ltr/HP/Jam)   x Pw x Ms </v>
          </cell>
          <cell r="G860" t="str">
            <v>H</v>
          </cell>
          <cell r="H860">
            <v>70218.75</v>
          </cell>
          <cell r="I860" t="str">
            <v>Rupiah</v>
          </cell>
        </row>
        <row r="862">
          <cell r="A862" t="str">
            <v xml:space="preserve">       2.</v>
          </cell>
          <cell r="C862" t="str">
            <v>Pelumas         =  (0.01-0.02 Ltr/HP/Jam) x Pw x Mp</v>
          </cell>
          <cell r="G862" t="str">
            <v>I</v>
          </cell>
          <cell r="H862">
            <v>31500</v>
          </cell>
          <cell r="I862" t="str">
            <v>Rupiah</v>
          </cell>
        </row>
        <row r="864">
          <cell r="A864" t="str">
            <v xml:space="preserve">       3.</v>
          </cell>
          <cell r="C864" t="str">
            <v>Perawatan dan</v>
          </cell>
          <cell r="D864" t="str">
            <v>(12,5 % - 17,5 %)  x  B'</v>
          </cell>
          <cell r="G864" t="str">
            <v>K</v>
          </cell>
          <cell r="H864">
            <v>26812.5</v>
          </cell>
          <cell r="I864" t="str">
            <v>Rupiah</v>
          </cell>
        </row>
        <row r="865">
          <cell r="C865" t="str">
            <v xml:space="preserve">        perbaikan    =</v>
          </cell>
          <cell r="D865" t="str">
            <v>W'</v>
          </cell>
        </row>
        <row r="867">
          <cell r="A867" t="str">
            <v xml:space="preserve">       4.</v>
          </cell>
          <cell r="C867" t="str">
            <v>Operator</v>
          </cell>
          <cell r="D867" t="str">
            <v>=   ( 1  Orang / Jam )  x  U1</v>
          </cell>
          <cell r="G867" t="str">
            <v>L</v>
          </cell>
          <cell r="H867">
            <v>11875</v>
          </cell>
          <cell r="I867" t="str">
            <v>Rupiah</v>
          </cell>
        </row>
        <row r="868">
          <cell r="A868" t="str">
            <v xml:space="preserve">       5.</v>
          </cell>
          <cell r="C868" t="str">
            <v>Pembantu Operator</v>
          </cell>
          <cell r="D868" t="str">
            <v>=   ( 1  Orang / Jam )  x  U2</v>
          </cell>
          <cell r="G868" t="str">
            <v>M</v>
          </cell>
          <cell r="H868">
            <v>7500</v>
          </cell>
          <cell r="I868" t="str">
            <v>Rupiah</v>
          </cell>
        </row>
        <row r="870">
          <cell r="C870" t="str">
            <v>Biaya Operasi per Jam        =</v>
          </cell>
          <cell r="E870" t="str">
            <v>(H+I+K+L+M)</v>
          </cell>
          <cell r="G870" t="str">
            <v>P</v>
          </cell>
          <cell r="H870">
            <v>147906.25</v>
          </cell>
          <cell r="I870" t="str">
            <v>Rupiah</v>
          </cell>
        </row>
        <row r="872">
          <cell r="A872" t="str">
            <v>D.</v>
          </cell>
          <cell r="C872" t="str">
            <v>TOTAL BIAYA SEWA ALAT / JAM   =   ( G + P )</v>
          </cell>
          <cell r="G872" t="str">
            <v>S</v>
          </cell>
          <cell r="H872">
            <v>212887.25172006019</v>
          </cell>
          <cell r="I872" t="str">
            <v>Rupiah</v>
          </cell>
        </row>
        <row r="875">
          <cell r="A875" t="str">
            <v>E.</v>
          </cell>
          <cell r="C875" t="str">
            <v>LAIN - LAIN</v>
          </cell>
        </row>
        <row r="876">
          <cell r="A876" t="str">
            <v xml:space="preserve">       1.</v>
          </cell>
          <cell r="C876" t="str">
            <v>Tingkat Suku Bunga</v>
          </cell>
          <cell r="G876" t="str">
            <v>i</v>
          </cell>
          <cell r="H876">
            <v>20</v>
          </cell>
          <cell r="I876" t="str">
            <v>% / Tahun</v>
          </cell>
        </row>
        <row r="877">
          <cell r="A877" t="str">
            <v xml:space="preserve">       2.</v>
          </cell>
          <cell r="C877" t="str">
            <v>Upah Operator / Sopir</v>
          </cell>
          <cell r="G877" t="str">
            <v>U1</v>
          </cell>
          <cell r="H877">
            <v>11875</v>
          </cell>
          <cell r="I877" t="str">
            <v>Rp./Jam</v>
          </cell>
        </row>
        <row r="878">
          <cell r="A878" t="str">
            <v xml:space="preserve">       3.</v>
          </cell>
          <cell r="C878" t="str">
            <v>Upah Pembantu Operator / Pmb.Sopir</v>
          </cell>
          <cell r="G878" t="str">
            <v>U2</v>
          </cell>
          <cell r="H878">
            <v>7500</v>
          </cell>
          <cell r="I878" t="str">
            <v>Rp./Jam</v>
          </cell>
        </row>
        <row r="879">
          <cell r="A879" t="str">
            <v xml:space="preserve">       4.</v>
          </cell>
          <cell r="C879" t="str">
            <v>Bahan Bakar Bensin</v>
          </cell>
          <cell r="G879" t="str">
            <v>Mb</v>
          </cell>
          <cell r="H879">
            <v>5160</v>
          </cell>
          <cell r="I879" t="str">
            <v>Liter</v>
          </cell>
        </row>
        <row r="880">
          <cell r="A880" t="str">
            <v xml:space="preserve">       5.</v>
          </cell>
          <cell r="C880" t="str">
            <v>Bahan Bakar Solar</v>
          </cell>
          <cell r="G880" t="str">
            <v>Ms</v>
          </cell>
          <cell r="H880">
            <v>5350</v>
          </cell>
          <cell r="I880" t="str">
            <v>Liter</v>
          </cell>
        </row>
        <row r="881">
          <cell r="A881" t="str">
            <v xml:space="preserve">       6.</v>
          </cell>
          <cell r="C881" t="str">
            <v>Minyak Pelumas</v>
          </cell>
          <cell r="G881" t="str">
            <v>Mp</v>
          </cell>
          <cell r="H881">
            <v>30000</v>
          </cell>
          <cell r="I881" t="str">
            <v>Liter</v>
          </cell>
        </row>
        <row r="882">
          <cell r="A882" t="str">
            <v xml:space="preserve">       7.</v>
          </cell>
          <cell r="C882" t="str">
            <v>PPN diperhitungkan pada lembar Rekapitulasi</v>
          </cell>
        </row>
        <row r="883">
          <cell r="C883" t="str">
            <v>Biaya Pekerjaan</v>
          </cell>
        </row>
        <row r="886">
          <cell r="A886" t="str">
            <v>URAIAN ANALISA ALAT</v>
          </cell>
        </row>
        <row r="889">
          <cell r="A889" t="str">
            <v>No.</v>
          </cell>
          <cell r="C889" t="str">
            <v>U R A I A N</v>
          </cell>
          <cell r="G889" t="str">
            <v>KODE</v>
          </cell>
          <cell r="H889" t="str">
            <v>KOEF.</v>
          </cell>
          <cell r="I889" t="str">
            <v>SATUAN</v>
          </cell>
          <cell r="J889" t="str">
            <v>KET.</v>
          </cell>
        </row>
        <row r="892">
          <cell r="A892" t="str">
            <v>A.</v>
          </cell>
          <cell r="C892" t="str">
            <v>URAIAN PERALATAN</v>
          </cell>
        </row>
        <row r="893">
          <cell r="A893" t="str">
            <v xml:space="preserve">       1.</v>
          </cell>
          <cell r="C893" t="str">
            <v>Jenis Peralatan</v>
          </cell>
          <cell r="G893" t="str">
            <v>THREE WHEEL ROLLER 6-8 T</v>
          </cell>
          <cell r="J893" t="str">
            <v>E16</v>
          </cell>
        </row>
        <row r="894">
          <cell r="A894" t="str">
            <v xml:space="preserve">       2.</v>
          </cell>
          <cell r="C894" t="str">
            <v>Tenaga</v>
          </cell>
          <cell r="G894" t="str">
            <v>Pw</v>
          </cell>
          <cell r="H894">
            <v>55</v>
          </cell>
          <cell r="I894" t="str">
            <v>HP</v>
          </cell>
        </row>
        <row r="895">
          <cell r="A895" t="str">
            <v xml:space="preserve">       3.</v>
          </cell>
          <cell r="C895" t="str">
            <v>Kapasitas</v>
          </cell>
          <cell r="G895" t="str">
            <v>Cp</v>
          </cell>
          <cell r="H895">
            <v>8</v>
          </cell>
          <cell r="I895" t="str">
            <v>Ton</v>
          </cell>
        </row>
        <row r="896">
          <cell r="A896" t="str">
            <v xml:space="preserve">       4.</v>
          </cell>
          <cell r="C896" t="str">
            <v>Alat Baru                :</v>
          </cell>
          <cell r="D896" t="str">
            <v xml:space="preserve">  a.  Umur Ekonomis</v>
          </cell>
          <cell r="G896" t="str">
            <v>A</v>
          </cell>
          <cell r="H896">
            <v>5</v>
          </cell>
          <cell r="I896" t="str">
            <v>Tahun</v>
          </cell>
        </row>
        <row r="897">
          <cell r="D897" t="str">
            <v xml:space="preserve">  b.  Jam Kerja Dalam 1 Tahun</v>
          </cell>
          <cell r="G897" t="str">
            <v>W</v>
          </cell>
          <cell r="H897">
            <v>2000</v>
          </cell>
          <cell r="I897" t="str">
            <v>Jam</v>
          </cell>
        </row>
        <row r="898">
          <cell r="D898" t="str">
            <v xml:space="preserve">  c.  Harga Alat</v>
          </cell>
          <cell r="G898" t="str">
            <v>B</v>
          </cell>
          <cell r="H898">
            <v>158400000</v>
          </cell>
          <cell r="I898" t="str">
            <v>Rupiah</v>
          </cell>
        </row>
        <row r="899">
          <cell r="A899" t="str">
            <v xml:space="preserve">       5.</v>
          </cell>
          <cell r="C899" t="str">
            <v>Alat Yang Dipakai  :</v>
          </cell>
          <cell r="D899" t="str">
            <v xml:space="preserve">  a.  Umur Ekonomis</v>
          </cell>
          <cell r="G899" t="str">
            <v>A'</v>
          </cell>
          <cell r="H899">
            <v>5</v>
          </cell>
          <cell r="I899" t="str">
            <v>Tahun</v>
          </cell>
          <cell r="J899" t="str">
            <v xml:space="preserve"> Alat Baru</v>
          </cell>
        </row>
        <row r="900">
          <cell r="D900" t="str">
            <v xml:space="preserve">  b.  Jam Kerja Dalam 1 Tahun </v>
          </cell>
          <cell r="G900" t="str">
            <v>W'</v>
          </cell>
          <cell r="H900">
            <v>2000</v>
          </cell>
          <cell r="I900" t="str">
            <v>Jam</v>
          </cell>
          <cell r="J900" t="str">
            <v xml:space="preserve"> Alat Baru</v>
          </cell>
        </row>
        <row r="901">
          <cell r="D901" t="str">
            <v xml:space="preserve">  c.  Harga Alat   (*)</v>
          </cell>
          <cell r="G901" t="str">
            <v>B'</v>
          </cell>
          <cell r="H901">
            <v>158400000</v>
          </cell>
          <cell r="I901" t="str">
            <v>Rupiah</v>
          </cell>
          <cell r="J901" t="str">
            <v xml:space="preserve"> Alat Baru</v>
          </cell>
        </row>
        <row r="903">
          <cell r="A903" t="str">
            <v>B.</v>
          </cell>
          <cell r="C903" t="str">
            <v>BIAYA PASTI PER JAM KERJA</v>
          </cell>
        </row>
        <row r="904">
          <cell r="A904" t="str">
            <v xml:space="preserve">       1.</v>
          </cell>
          <cell r="C904" t="str">
            <v>Nilai Sisa Alat</v>
          </cell>
          <cell r="D904" t="str">
            <v>=  10 % x B</v>
          </cell>
          <cell r="G904" t="str">
            <v>C</v>
          </cell>
          <cell r="H904">
            <v>15840000</v>
          </cell>
          <cell r="I904" t="str">
            <v>Rupiah</v>
          </cell>
        </row>
        <row r="906">
          <cell r="A906" t="str">
            <v xml:space="preserve">       2.</v>
          </cell>
          <cell r="C906" t="str">
            <v>Faktor Angsuran Modal    =</v>
          </cell>
          <cell r="E906" t="str">
            <v>i x (1 + i)^A'</v>
          </cell>
          <cell r="G906" t="str">
            <v>D</v>
          </cell>
          <cell r="H906">
            <v>0.33437970328961514</v>
          </cell>
          <cell r="I906" t="str">
            <v>-</v>
          </cell>
        </row>
        <row r="907">
          <cell r="E907" t="str">
            <v>(1 + i)^A' - 1</v>
          </cell>
        </row>
        <row r="908">
          <cell r="A908" t="str">
            <v xml:space="preserve">       3.</v>
          </cell>
          <cell r="C908" t="str">
            <v>Biaya Pasti per Jam  :</v>
          </cell>
        </row>
        <row r="909">
          <cell r="C909" t="str">
            <v>a.  Biaya Pengembalian Modal  =</v>
          </cell>
          <cell r="E909" t="str">
            <v>( B' - C ) x D</v>
          </cell>
          <cell r="G909" t="str">
            <v>E</v>
          </cell>
          <cell r="H909">
            <v>23834.585250483768</v>
          </cell>
          <cell r="I909" t="str">
            <v>Rupiah</v>
          </cell>
        </row>
        <row r="910">
          <cell r="E910" t="str">
            <v>W'</v>
          </cell>
        </row>
        <row r="912">
          <cell r="C912" t="str">
            <v>b.  Asuransi, dll =</v>
          </cell>
          <cell r="D912">
            <v>2E-3</v>
          </cell>
          <cell r="E912" t="str">
            <v xml:space="preserve">  x   B'</v>
          </cell>
          <cell r="G912" t="str">
            <v>F</v>
          </cell>
          <cell r="H912">
            <v>158.4</v>
          </cell>
          <cell r="I912" t="str">
            <v>Rupiah</v>
          </cell>
        </row>
        <row r="913">
          <cell r="E913" t="str">
            <v>W'</v>
          </cell>
        </row>
        <row r="915">
          <cell r="C915" t="str">
            <v>Biaya Pasti per Jam             =</v>
          </cell>
          <cell r="E915" t="str">
            <v>( E + F )</v>
          </cell>
          <cell r="G915" t="str">
            <v>G</v>
          </cell>
          <cell r="H915">
            <v>23992.985250483769</v>
          </cell>
          <cell r="I915" t="str">
            <v>Rupiah</v>
          </cell>
        </row>
        <row r="917">
          <cell r="A917" t="str">
            <v>C.</v>
          </cell>
          <cell r="C917" t="str">
            <v>BIAYA OPERASI PER JAM KERJA</v>
          </cell>
        </row>
        <row r="919">
          <cell r="A919" t="str">
            <v xml:space="preserve">       1.</v>
          </cell>
          <cell r="C919" t="str">
            <v xml:space="preserve">Bahan Bakar  =  (0.125-0.175 Ltr/HP/Jam)   x Pw x Ms </v>
          </cell>
          <cell r="G919" t="str">
            <v>H</v>
          </cell>
          <cell r="H919">
            <v>36781.25</v>
          </cell>
          <cell r="I919" t="str">
            <v>Rupiah</v>
          </cell>
        </row>
        <row r="921">
          <cell r="A921" t="str">
            <v xml:space="preserve">       2.</v>
          </cell>
          <cell r="C921" t="str">
            <v>Pelumas         =  (0.01-0.02 Ltr/HP/Jam) x Pw x Mp</v>
          </cell>
          <cell r="G921" t="str">
            <v>I</v>
          </cell>
          <cell r="H921">
            <v>16500</v>
          </cell>
          <cell r="I921" t="str">
            <v>Rupiah</v>
          </cell>
        </row>
        <row r="923">
          <cell r="A923" t="str">
            <v xml:space="preserve">       3.</v>
          </cell>
          <cell r="C923" t="str">
            <v>Perawatan dan</v>
          </cell>
          <cell r="D923" t="str">
            <v>(12,5 % - 17,5 %)  x  B'</v>
          </cell>
          <cell r="G923" t="str">
            <v>K</v>
          </cell>
          <cell r="H923">
            <v>9900</v>
          </cell>
          <cell r="I923" t="str">
            <v>Rupiah</v>
          </cell>
        </row>
        <row r="924">
          <cell r="C924" t="str">
            <v xml:space="preserve">        perbaikan    =</v>
          </cell>
          <cell r="D924" t="str">
            <v>W'</v>
          </cell>
        </row>
        <row r="926">
          <cell r="A926" t="str">
            <v xml:space="preserve">       4.</v>
          </cell>
          <cell r="C926" t="str">
            <v>Operator</v>
          </cell>
          <cell r="D926" t="str">
            <v>=   ( 1  Orang / Jam )  x  U1</v>
          </cell>
          <cell r="G926" t="str">
            <v>L</v>
          </cell>
          <cell r="H926">
            <v>11875</v>
          </cell>
          <cell r="I926" t="str">
            <v>Rupiah</v>
          </cell>
        </row>
        <row r="927">
          <cell r="A927" t="str">
            <v xml:space="preserve">       5.</v>
          </cell>
          <cell r="C927" t="str">
            <v>Pembantu Operator</v>
          </cell>
          <cell r="D927" t="str">
            <v>=   ( 1  Orang / Jam )  x  U2</v>
          </cell>
          <cell r="G927" t="str">
            <v>M</v>
          </cell>
          <cell r="H927">
            <v>7500</v>
          </cell>
          <cell r="I927" t="str">
            <v>Rupiah</v>
          </cell>
        </row>
        <row r="929">
          <cell r="C929" t="str">
            <v>Biaya Operasi per Jam        =</v>
          </cell>
          <cell r="E929" t="str">
            <v>(H+I+K+L+M)</v>
          </cell>
          <cell r="G929" t="str">
            <v>P</v>
          </cell>
          <cell r="H929">
            <v>82556.25</v>
          </cell>
          <cell r="I929" t="str">
            <v>Rupiah</v>
          </cell>
        </row>
        <row r="931">
          <cell r="A931" t="str">
            <v>D.</v>
          </cell>
          <cell r="C931" t="str">
            <v>TOTAL BIAYA SEWA ALAT / JAM   =   ( G + P )</v>
          </cell>
          <cell r="G931" t="str">
            <v>S</v>
          </cell>
          <cell r="H931">
            <v>106549.23525048376</v>
          </cell>
          <cell r="I931" t="str">
            <v>Rupiah</v>
          </cell>
        </row>
        <row r="934">
          <cell r="A934" t="str">
            <v>E.</v>
          </cell>
          <cell r="C934" t="str">
            <v>LAIN - LAIN</v>
          </cell>
        </row>
        <row r="935">
          <cell r="A935" t="str">
            <v xml:space="preserve">       1.</v>
          </cell>
          <cell r="C935" t="str">
            <v>Tingkat Suku Bunga</v>
          </cell>
          <cell r="G935" t="str">
            <v>i</v>
          </cell>
          <cell r="H935">
            <v>20</v>
          </cell>
          <cell r="I935" t="str">
            <v>% / Tahun</v>
          </cell>
        </row>
        <row r="936">
          <cell r="A936" t="str">
            <v xml:space="preserve">       2.</v>
          </cell>
          <cell r="C936" t="str">
            <v>Upah Operator / Sopir</v>
          </cell>
          <cell r="G936" t="str">
            <v>U1</v>
          </cell>
          <cell r="H936">
            <v>11875</v>
          </cell>
          <cell r="I936" t="str">
            <v>Rp./Jam</v>
          </cell>
        </row>
        <row r="937">
          <cell r="A937" t="str">
            <v xml:space="preserve">       3.</v>
          </cell>
          <cell r="C937" t="str">
            <v>Upah Pembantu Operator / Pmb.Sopir</v>
          </cell>
          <cell r="G937" t="str">
            <v>U2</v>
          </cell>
          <cell r="H937">
            <v>7500</v>
          </cell>
          <cell r="I937" t="str">
            <v>Rp./Jam</v>
          </cell>
        </row>
        <row r="938">
          <cell r="A938" t="str">
            <v xml:space="preserve">       4.</v>
          </cell>
          <cell r="C938" t="str">
            <v>Bahan Bakar Bensin</v>
          </cell>
          <cell r="G938" t="str">
            <v>Mb</v>
          </cell>
          <cell r="H938">
            <v>5160</v>
          </cell>
          <cell r="I938" t="str">
            <v>Liter</v>
          </cell>
        </row>
        <row r="939">
          <cell r="A939" t="str">
            <v xml:space="preserve">       5.</v>
          </cell>
          <cell r="C939" t="str">
            <v>Bahan Bakar Solar</v>
          </cell>
          <cell r="G939" t="str">
            <v>Ms</v>
          </cell>
          <cell r="H939">
            <v>5350</v>
          </cell>
          <cell r="I939" t="str">
            <v>Liter</v>
          </cell>
        </row>
        <row r="940">
          <cell r="A940" t="str">
            <v xml:space="preserve">       6.</v>
          </cell>
          <cell r="C940" t="str">
            <v>Minyak Pelumas</v>
          </cell>
          <cell r="G940" t="str">
            <v>Mp</v>
          </cell>
          <cell r="H940">
            <v>30000</v>
          </cell>
          <cell r="I940" t="str">
            <v>Liter</v>
          </cell>
        </row>
        <row r="941">
          <cell r="A941" t="str">
            <v xml:space="preserve">       7.</v>
          </cell>
          <cell r="C941" t="str">
            <v>PPN diperhitungkan pada lembar Rekapitulasi</v>
          </cell>
        </row>
        <row r="942">
          <cell r="C942" t="str">
            <v>Biaya Pekerjaan</v>
          </cell>
        </row>
        <row r="945">
          <cell r="A945" t="str">
            <v>URAIAN ANALISA ALAT</v>
          </cell>
        </row>
        <row r="948">
          <cell r="A948" t="str">
            <v>No.</v>
          </cell>
          <cell r="C948" t="str">
            <v>U R A I A N</v>
          </cell>
          <cell r="G948" t="str">
            <v>KODE</v>
          </cell>
          <cell r="H948" t="str">
            <v>KOEF.</v>
          </cell>
          <cell r="I948" t="str">
            <v>SATUAN</v>
          </cell>
          <cell r="J948" t="str">
            <v>KET.</v>
          </cell>
        </row>
        <row r="951">
          <cell r="A951" t="str">
            <v>A.</v>
          </cell>
          <cell r="C951" t="str">
            <v>URAIAN PERALATAN</v>
          </cell>
        </row>
        <row r="952">
          <cell r="A952" t="str">
            <v xml:space="preserve">       1.</v>
          </cell>
          <cell r="C952" t="str">
            <v>Jenis Peralatan</v>
          </cell>
          <cell r="G952" t="str">
            <v>TANDEM ROLLER 6-8 T.</v>
          </cell>
          <cell r="J952" t="str">
            <v>E17</v>
          </cell>
        </row>
        <row r="953">
          <cell r="A953" t="str">
            <v xml:space="preserve">       2.</v>
          </cell>
          <cell r="C953" t="str">
            <v>Tenaga</v>
          </cell>
          <cell r="G953" t="str">
            <v>Pw</v>
          </cell>
          <cell r="H953">
            <v>50</v>
          </cell>
          <cell r="I953" t="str">
            <v>HP</v>
          </cell>
        </row>
        <row r="954">
          <cell r="A954" t="str">
            <v xml:space="preserve">       3.</v>
          </cell>
          <cell r="C954" t="str">
            <v>Kapasitas</v>
          </cell>
          <cell r="G954" t="str">
            <v>Cp</v>
          </cell>
          <cell r="H954">
            <v>8</v>
          </cell>
          <cell r="I954" t="str">
            <v>Ton</v>
          </cell>
        </row>
        <row r="955">
          <cell r="A955" t="str">
            <v xml:space="preserve">       4.</v>
          </cell>
          <cell r="C955" t="str">
            <v>Alat Baru                :</v>
          </cell>
          <cell r="D955" t="str">
            <v xml:space="preserve">  a.  Umur Ekonomis</v>
          </cell>
          <cell r="G955" t="str">
            <v>A</v>
          </cell>
          <cell r="H955">
            <v>5</v>
          </cell>
          <cell r="I955" t="str">
            <v>Tahun</v>
          </cell>
        </row>
        <row r="956">
          <cell r="D956" t="str">
            <v xml:space="preserve">  b.  Jam Kerja Dalam 1 Tahun</v>
          </cell>
          <cell r="G956" t="str">
            <v>W</v>
          </cell>
          <cell r="H956">
            <v>2000</v>
          </cell>
          <cell r="I956" t="str">
            <v>Jam</v>
          </cell>
        </row>
        <row r="957">
          <cell r="D957" t="str">
            <v xml:space="preserve">  c.  Harga Alat</v>
          </cell>
          <cell r="G957" t="str">
            <v>B</v>
          </cell>
          <cell r="H957">
            <v>219780000</v>
          </cell>
          <cell r="I957" t="str">
            <v>Rupiah</v>
          </cell>
        </row>
        <row r="958">
          <cell r="A958" t="str">
            <v xml:space="preserve">       5.</v>
          </cell>
          <cell r="C958" t="str">
            <v>Alat Yang Dipakai  :</v>
          </cell>
          <cell r="D958" t="str">
            <v xml:space="preserve">  a.  Umur Ekonomis</v>
          </cell>
          <cell r="G958" t="str">
            <v>A'</v>
          </cell>
          <cell r="H958">
            <v>5</v>
          </cell>
          <cell r="I958" t="str">
            <v>Tahun</v>
          </cell>
          <cell r="J958" t="str">
            <v xml:space="preserve"> Alat Baru</v>
          </cell>
        </row>
        <row r="959">
          <cell r="D959" t="str">
            <v xml:space="preserve">  b.  Jam Kerja Dalam 1 Tahun </v>
          </cell>
          <cell r="G959" t="str">
            <v>W'</v>
          </cell>
          <cell r="H959">
            <v>2000</v>
          </cell>
          <cell r="I959" t="str">
            <v>Jam</v>
          </cell>
          <cell r="J959" t="str">
            <v xml:space="preserve"> Alat Baru</v>
          </cell>
        </row>
        <row r="960">
          <cell r="D960" t="str">
            <v xml:space="preserve">  c.  Harga Alat   (*)</v>
          </cell>
          <cell r="G960" t="str">
            <v>B'</v>
          </cell>
          <cell r="H960">
            <v>219780000</v>
          </cell>
          <cell r="I960" t="str">
            <v>Rupiah</v>
          </cell>
          <cell r="J960" t="str">
            <v xml:space="preserve"> Alat Baru</v>
          </cell>
        </row>
        <row r="962">
          <cell r="A962" t="str">
            <v>B.</v>
          </cell>
          <cell r="C962" t="str">
            <v>BIAYA PASTI PER JAM KERJA</v>
          </cell>
        </row>
        <row r="963">
          <cell r="A963" t="str">
            <v xml:space="preserve">       1.</v>
          </cell>
          <cell r="C963" t="str">
            <v>Nilai Sisa Alat</v>
          </cell>
          <cell r="D963" t="str">
            <v>=  10 % x B</v>
          </cell>
          <cell r="G963" t="str">
            <v>C</v>
          </cell>
          <cell r="H963">
            <v>21978000</v>
          </cell>
          <cell r="I963" t="str">
            <v>Rupiah</v>
          </cell>
        </row>
        <row r="965">
          <cell r="A965" t="str">
            <v xml:space="preserve">       2.</v>
          </cell>
          <cell r="C965" t="str">
            <v>Faktor Angsuran Modal    =</v>
          </cell>
          <cell r="E965" t="str">
            <v>i x (1 + i)^A'</v>
          </cell>
          <cell r="G965" t="str">
            <v>D</v>
          </cell>
          <cell r="H965">
            <v>0.33437970328961514</v>
          </cell>
          <cell r="I965" t="str">
            <v>-</v>
          </cell>
        </row>
        <row r="966">
          <cell r="E966" t="str">
            <v>(1 + i)^A' - 1</v>
          </cell>
        </row>
        <row r="967">
          <cell r="A967" t="str">
            <v xml:space="preserve">       3.</v>
          </cell>
          <cell r="C967" t="str">
            <v>Biaya Pasti per Jam  :</v>
          </cell>
        </row>
        <row r="968">
          <cell r="C968" t="str">
            <v>a.  Biaya Pengembalian Modal  =</v>
          </cell>
          <cell r="E968" t="str">
            <v>( B' - C ) x D</v>
          </cell>
          <cell r="G968" t="str">
            <v>E</v>
          </cell>
          <cell r="H968">
            <v>33070.48703504623</v>
          </cell>
          <cell r="I968" t="str">
            <v>Rupiah</v>
          </cell>
        </row>
        <row r="969">
          <cell r="E969" t="str">
            <v>W'</v>
          </cell>
        </row>
        <row r="971">
          <cell r="C971" t="str">
            <v>b.  Asuransi, dll =</v>
          </cell>
          <cell r="D971">
            <v>2E-3</v>
          </cell>
          <cell r="E971" t="str">
            <v xml:space="preserve">  x   B'</v>
          </cell>
          <cell r="G971" t="str">
            <v>F</v>
          </cell>
          <cell r="H971">
            <v>219.78</v>
          </cell>
          <cell r="I971" t="str">
            <v>Rupiah</v>
          </cell>
        </row>
        <row r="972">
          <cell r="E972" t="str">
            <v>W'</v>
          </cell>
        </row>
        <row r="974">
          <cell r="C974" t="str">
            <v>Biaya Pasti per Jam             =</v>
          </cell>
          <cell r="E974" t="str">
            <v>( E + F )</v>
          </cell>
          <cell r="G974" t="str">
            <v>G</v>
          </cell>
          <cell r="H974">
            <v>33290.267035046229</v>
          </cell>
          <cell r="I974" t="str">
            <v>Rupiah</v>
          </cell>
        </row>
        <row r="976">
          <cell r="A976" t="str">
            <v>C.</v>
          </cell>
          <cell r="C976" t="str">
            <v>BIAYA OPERASI PER JAM KERJA</v>
          </cell>
        </row>
        <row r="978">
          <cell r="A978" t="str">
            <v xml:space="preserve">       1.</v>
          </cell>
          <cell r="C978" t="str">
            <v xml:space="preserve">Bahan Bakar  =  (0.125-0.175 Ltr/HP/Jam)   x Pw x Ms </v>
          </cell>
          <cell r="G978" t="str">
            <v>H</v>
          </cell>
          <cell r="H978">
            <v>33437.5</v>
          </cell>
          <cell r="I978" t="str">
            <v>Rupiah</v>
          </cell>
        </row>
        <row r="980">
          <cell r="A980" t="str">
            <v xml:space="preserve">       2.</v>
          </cell>
          <cell r="C980" t="str">
            <v>Pelumas         =  (0.01-0.02 Ltr/HP/Jam) x Pw x Mp</v>
          </cell>
          <cell r="G980" t="str">
            <v>I</v>
          </cell>
          <cell r="H980">
            <v>15000</v>
          </cell>
          <cell r="I980" t="str">
            <v>Rupiah</v>
          </cell>
        </row>
        <row r="982">
          <cell r="A982" t="str">
            <v xml:space="preserve">       3.</v>
          </cell>
          <cell r="C982" t="str">
            <v>Perawatan dan</v>
          </cell>
          <cell r="D982" t="str">
            <v>(12,5 % - 17,5 %)  x  B'</v>
          </cell>
          <cell r="G982" t="str">
            <v>K</v>
          </cell>
          <cell r="H982">
            <v>13736.25</v>
          </cell>
          <cell r="I982" t="str">
            <v>Rupiah</v>
          </cell>
        </row>
        <row r="983">
          <cell r="C983" t="str">
            <v xml:space="preserve">        perbaikan    =</v>
          </cell>
          <cell r="D983" t="str">
            <v>W'</v>
          </cell>
        </row>
        <row r="985">
          <cell r="A985" t="str">
            <v xml:space="preserve">       4.</v>
          </cell>
          <cell r="C985" t="str">
            <v>Operator</v>
          </cell>
          <cell r="D985" t="str">
            <v>=   ( 1  Orang / Jam )  x  U1</v>
          </cell>
          <cell r="G985" t="str">
            <v>L</v>
          </cell>
          <cell r="H985">
            <v>11875</v>
          </cell>
          <cell r="I985" t="str">
            <v>Rupiah</v>
          </cell>
        </row>
        <row r="986">
          <cell r="A986" t="str">
            <v xml:space="preserve">       5.</v>
          </cell>
          <cell r="C986" t="str">
            <v>Pembantu Operator</v>
          </cell>
          <cell r="D986" t="str">
            <v>=   ( 1  Orang / Jam )  x  U2</v>
          </cell>
          <cell r="G986" t="str">
            <v>M</v>
          </cell>
          <cell r="H986">
            <v>7500</v>
          </cell>
          <cell r="I986" t="str">
            <v>Rupiah</v>
          </cell>
        </row>
        <row r="988">
          <cell r="C988" t="str">
            <v>Biaya Operasi per Jam        =</v>
          </cell>
          <cell r="E988" t="str">
            <v>(H+I+K+L+M)</v>
          </cell>
          <cell r="G988" t="str">
            <v>P</v>
          </cell>
          <cell r="H988">
            <v>81548.75</v>
          </cell>
          <cell r="I988" t="str">
            <v>Rupiah</v>
          </cell>
        </row>
        <row r="990">
          <cell r="A990" t="str">
            <v>D.</v>
          </cell>
          <cell r="C990" t="str">
            <v>TOTAL BIAYA SEWA ALAT / JAM   =   ( G + P )</v>
          </cell>
          <cell r="G990" t="str">
            <v>S</v>
          </cell>
          <cell r="H990">
            <v>114839.01703504623</v>
          </cell>
          <cell r="I990" t="str">
            <v>Rupiah</v>
          </cell>
        </row>
        <row r="993">
          <cell r="A993" t="str">
            <v>E.</v>
          </cell>
          <cell r="C993" t="str">
            <v>LAIN - LAIN</v>
          </cell>
        </row>
        <row r="994">
          <cell r="A994" t="str">
            <v xml:space="preserve">       1.</v>
          </cell>
          <cell r="C994" t="str">
            <v>Tingkat Suku Bunga</v>
          </cell>
          <cell r="G994" t="str">
            <v>i</v>
          </cell>
          <cell r="H994">
            <v>20</v>
          </cell>
          <cell r="I994" t="str">
            <v>% / Tahun</v>
          </cell>
        </row>
        <row r="995">
          <cell r="A995" t="str">
            <v xml:space="preserve">       2.</v>
          </cell>
          <cell r="C995" t="str">
            <v>Upah Operator / Sopir</v>
          </cell>
          <cell r="G995" t="str">
            <v>U1</v>
          </cell>
          <cell r="H995">
            <v>11875</v>
          </cell>
          <cell r="I995" t="str">
            <v>Rp./Jam</v>
          </cell>
        </row>
        <row r="996">
          <cell r="A996" t="str">
            <v xml:space="preserve">       3.</v>
          </cell>
          <cell r="C996" t="str">
            <v>Upah Pembantu Operator / Pmb.Sopir</v>
          </cell>
          <cell r="G996" t="str">
            <v>U2</v>
          </cell>
          <cell r="H996">
            <v>7500</v>
          </cell>
          <cell r="I996" t="str">
            <v>Rp./Jam</v>
          </cell>
        </row>
        <row r="997">
          <cell r="A997" t="str">
            <v xml:space="preserve">       4.</v>
          </cell>
          <cell r="C997" t="str">
            <v>Bahan Bakar Bensin</v>
          </cell>
          <cell r="G997" t="str">
            <v>Mb</v>
          </cell>
          <cell r="H997">
            <v>5160</v>
          </cell>
          <cell r="I997" t="str">
            <v>Liter</v>
          </cell>
        </row>
        <row r="998">
          <cell r="A998" t="str">
            <v xml:space="preserve">       5.</v>
          </cell>
          <cell r="C998" t="str">
            <v>Bahan Bakar Solar</v>
          </cell>
          <cell r="G998" t="str">
            <v>Ms</v>
          </cell>
          <cell r="H998">
            <v>5350</v>
          </cell>
          <cell r="I998" t="str">
            <v>Liter</v>
          </cell>
        </row>
        <row r="999">
          <cell r="A999" t="str">
            <v xml:space="preserve">       6.</v>
          </cell>
          <cell r="C999" t="str">
            <v>Minyak Pelumas</v>
          </cell>
          <cell r="G999" t="str">
            <v>Mp</v>
          </cell>
          <cell r="H999">
            <v>30000</v>
          </cell>
          <cell r="I999" t="str">
            <v>Liter</v>
          </cell>
        </row>
        <row r="1000">
          <cell r="A1000" t="str">
            <v xml:space="preserve">       7.</v>
          </cell>
          <cell r="C1000" t="str">
            <v>PPN diperhitungkan pada lembar Rekapitulasi</v>
          </cell>
        </row>
        <row r="1001">
          <cell r="C1001" t="str">
            <v>Biaya Pekerjaan</v>
          </cell>
        </row>
        <row r="1004">
          <cell r="A1004" t="str">
            <v>URAIAN ANALISA ALAT</v>
          </cell>
        </row>
        <row r="1007">
          <cell r="A1007" t="str">
            <v>No.</v>
          </cell>
          <cell r="C1007" t="str">
            <v>U R A I A N</v>
          </cell>
          <cell r="G1007" t="str">
            <v>KODE</v>
          </cell>
          <cell r="H1007" t="str">
            <v>KOEF.</v>
          </cell>
          <cell r="I1007" t="str">
            <v>SATUAN</v>
          </cell>
          <cell r="J1007" t="str">
            <v>KET.</v>
          </cell>
        </row>
        <row r="1010">
          <cell r="A1010" t="str">
            <v>A.</v>
          </cell>
          <cell r="C1010" t="str">
            <v>URAIAN PERALATAN</v>
          </cell>
        </row>
        <row r="1011">
          <cell r="A1011" t="str">
            <v xml:space="preserve">       1.</v>
          </cell>
          <cell r="C1011" t="str">
            <v>Jenis Peralatan</v>
          </cell>
          <cell r="G1011" t="str">
            <v>TIRE ROLLER 8-10 T.</v>
          </cell>
          <cell r="J1011" t="str">
            <v>E18</v>
          </cell>
        </row>
        <row r="1012">
          <cell r="A1012" t="str">
            <v xml:space="preserve">       2.</v>
          </cell>
          <cell r="C1012" t="str">
            <v>Tenaga</v>
          </cell>
          <cell r="G1012" t="str">
            <v>Pw</v>
          </cell>
          <cell r="H1012">
            <v>60</v>
          </cell>
          <cell r="I1012" t="str">
            <v>HP</v>
          </cell>
        </row>
        <row r="1013">
          <cell r="A1013" t="str">
            <v xml:space="preserve">       3.</v>
          </cell>
          <cell r="C1013" t="str">
            <v>Kapasitas</v>
          </cell>
          <cell r="G1013" t="str">
            <v>Cp</v>
          </cell>
          <cell r="H1013">
            <v>10</v>
          </cell>
          <cell r="I1013" t="str">
            <v>Ton</v>
          </cell>
        </row>
        <row r="1014">
          <cell r="A1014" t="str">
            <v xml:space="preserve">       4.</v>
          </cell>
          <cell r="C1014" t="str">
            <v>Alat Baru                :</v>
          </cell>
          <cell r="D1014" t="str">
            <v xml:space="preserve">  a.  Umur Ekonomis</v>
          </cell>
          <cell r="G1014" t="str">
            <v>A</v>
          </cell>
          <cell r="H1014">
            <v>5</v>
          </cell>
          <cell r="I1014" t="str">
            <v>Tahun</v>
          </cell>
        </row>
        <row r="1015">
          <cell r="D1015" t="str">
            <v xml:space="preserve">  b.  Jam Kerja Dalam 1 Tahun</v>
          </cell>
          <cell r="G1015" t="str">
            <v>W</v>
          </cell>
          <cell r="H1015">
            <v>1800</v>
          </cell>
          <cell r="I1015" t="str">
            <v>Jam</v>
          </cell>
        </row>
        <row r="1016">
          <cell r="D1016" t="str">
            <v xml:space="preserve">  c.  Harga Alat</v>
          </cell>
          <cell r="G1016" t="str">
            <v>B</v>
          </cell>
          <cell r="H1016">
            <v>231660000</v>
          </cell>
          <cell r="I1016" t="str">
            <v>Rupiah</v>
          </cell>
        </row>
        <row r="1017">
          <cell r="A1017" t="str">
            <v xml:space="preserve">       5.</v>
          </cell>
          <cell r="C1017" t="str">
            <v>Alat Yang Dipakai  :</v>
          </cell>
          <cell r="D1017" t="str">
            <v xml:space="preserve">  a.  Umur Ekonomis</v>
          </cell>
          <cell r="G1017" t="str">
            <v>A'</v>
          </cell>
          <cell r="H1017">
            <v>5</v>
          </cell>
          <cell r="I1017" t="str">
            <v>Tahun</v>
          </cell>
          <cell r="J1017" t="str">
            <v xml:space="preserve"> Alat Baru</v>
          </cell>
        </row>
        <row r="1018">
          <cell r="D1018" t="str">
            <v xml:space="preserve">  b.  Jam Kerja Dalam 1 Tahun </v>
          </cell>
          <cell r="G1018" t="str">
            <v>W'</v>
          </cell>
          <cell r="H1018">
            <v>1800</v>
          </cell>
          <cell r="I1018" t="str">
            <v>Jam</v>
          </cell>
          <cell r="J1018" t="str">
            <v xml:space="preserve"> Alat Baru</v>
          </cell>
        </row>
        <row r="1019">
          <cell r="D1019" t="str">
            <v xml:space="preserve">  c.  Harga Alat   (*)</v>
          </cell>
          <cell r="G1019" t="str">
            <v>B'</v>
          </cell>
          <cell r="H1019">
            <v>231660000</v>
          </cell>
          <cell r="I1019" t="str">
            <v>Rupiah</v>
          </cell>
          <cell r="J1019" t="str">
            <v xml:space="preserve"> Alat Baru</v>
          </cell>
        </row>
        <row r="1021">
          <cell r="A1021" t="str">
            <v>B.</v>
          </cell>
          <cell r="C1021" t="str">
            <v>BIAYA PASTI PER JAM KERJA</v>
          </cell>
        </row>
        <row r="1022">
          <cell r="A1022" t="str">
            <v xml:space="preserve">       1.</v>
          </cell>
          <cell r="C1022" t="str">
            <v>Nilai Sisa Alat</v>
          </cell>
          <cell r="D1022" t="str">
            <v>=  10 % x B</v>
          </cell>
          <cell r="G1022" t="str">
            <v>C</v>
          </cell>
          <cell r="H1022">
            <v>23166000</v>
          </cell>
          <cell r="I1022" t="str">
            <v>Rupiah</v>
          </cell>
        </row>
        <row r="1024">
          <cell r="A1024" t="str">
            <v xml:space="preserve">       2.</v>
          </cell>
          <cell r="C1024" t="str">
            <v>Faktor Angsuran Modal    =</v>
          </cell>
          <cell r="E1024" t="str">
            <v>i x (1 + i)^A'</v>
          </cell>
          <cell r="G1024" t="str">
            <v>D</v>
          </cell>
          <cell r="H1024">
            <v>0.33437970328961514</v>
          </cell>
          <cell r="I1024" t="str">
            <v>-</v>
          </cell>
        </row>
        <row r="1025">
          <cell r="E1025" t="str">
            <v>(1 + i)^A' - 1</v>
          </cell>
        </row>
        <row r="1026">
          <cell r="A1026" t="str">
            <v xml:space="preserve">       3.</v>
          </cell>
          <cell r="C1026" t="str">
            <v>Biaya Pasti per Jam  :</v>
          </cell>
        </row>
        <row r="1027">
          <cell r="C1027" t="str">
            <v>a.  Biaya Pengembalian Modal  =</v>
          </cell>
          <cell r="E1027" t="str">
            <v>( B' - C ) x D</v>
          </cell>
          <cell r="G1027" t="str">
            <v>E</v>
          </cell>
          <cell r="H1027">
            <v>38731.201032036122</v>
          </cell>
          <cell r="I1027" t="str">
            <v>Rupiah</v>
          </cell>
        </row>
        <row r="1028">
          <cell r="E1028" t="str">
            <v>W'</v>
          </cell>
        </row>
        <row r="1030">
          <cell r="C1030" t="str">
            <v>b.  Asuransi, dll =</v>
          </cell>
          <cell r="D1030">
            <v>2E-3</v>
          </cell>
          <cell r="E1030" t="str">
            <v xml:space="preserve">  x   B'</v>
          </cell>
          <cell r="G1030" t="str">
            <v>F</v>
          </cell>
          <cell r="H1030">
            <v>257.39999999999998</v>
          </cell>
          <cell r="I1030" t="str">
            <v>Rupiah</v>
          </cell>
        </row>
        <row r="1031">
          <cell r="E1031" t="str">
            <v>W'</v>
          </cell>
        </row>
        <row r="1033">
          <cell r="C1033" t="str">
            <v>Biaya Pasti per Jam             =</v>
          </cell>
          <cell r="E1033" t="str">
            <v>( E + F )</v>
          </cell>
          <cell r="G1033" t="str">
            <v>G</v>
          </cell>
          <cell r="H1033">
            <v>38988.601032036124</v>
          </cell>
          <cell r="I1033" t="str">
            <v>Rupiah</v>
          </cell>
        </row>
        <row r="1035">
          <cell r="A1035" t="str">
            <v>C.</v>
          </cell>
          <cell r="C1035" t="str">
            <v>BIAYA OPERASI PER JAM KERJA</v>
          </cell>
        </row>
        <row r="1037">
          <cell r="A1037" t="str">
            <v xml:space="preserve">       1.</v>
          </cell>
          <cell r="C1037" t="str">
            <v xml:space="preserve">Bahan Bakar  =  (0.125-0.175 Ltr/HP/Jam)   x Pw x Ms </v>
          </cell>
          <cell r="G1037" t="str">
            <v>H</v>
          </cell>
          <cell r="H1037">
            <v>40125</v>
          </cell>
          <cell r="I1037" t="str">
            <v>Rupiah</v>
          </cell>
        </row>
        <row r="1039">
          <cell r="A1039" t="str">
            <v xml:space="preserve">       2.</v>
          </cell>
          <cell r="C1039" t="str">
            <v>Pelumas         =  (0.01-0.02 Ltr/HP/Jam) x Pw x Mp</v>
          </cell>
          <cell r="G1039" t="str">
            <v>I</v>
          </cell>
          <cell r="H1039">
            <v>18000</v>
          </cell>
          <cell r="I1039" t="str">
            <v>Rupiah</v>
          </cell>
        </row>
        <row r="1041">
          <cell r="A1041" t="str">
            <v xml:space="preserve">       3.</v>
          </cell>
          <cell r="C1041" t="str">
            <v>Perawatan dan</v>
          </cell>
          <cell r="D1041" t="str">
            <v>(12,5 % - 17,5 %)  x  B'</v>
          </cell>
          <cell r="G1041" t="str">
            <v>K</v>
          </cell>
          <cell r="H1041">
            <v>16087.5</v>
          </cell>
          <cell r="I1041" t="str">
            <v>Rupiah</v>
          </cell>
        </row>
        <row r="1042">
          <cell r="C1042" t="str">
            <v xml:space="preserve">        perbaikan    =</v>
          </cell>
          <cell r="D1042" t="str">
            <v>W'</v>
          </cell>
        </row>
        <row r="1044">
          <cell r="A1044" t="str">
            <v xml:space="preserve">       4.</v>
          </cell>
          <cell r="C1044" t="str">
            <v>Operator</v>
          </cell>
          <cell r="D1044" t="str">
            <v>=   ( 1  Orang / Jam )  x  U1</v>
          </cell>
          <cell r="G1044" t="str">
            <v>L</v>
          </cell>
          <cell r="H1044">
            <v>11875</v>
          </cell>
          <cell r="I1044" t="str">
            <v>Rupiah</v>
          </cell>
        </row>
        <row r="1045">
          <cell r="A1045" t="str">
            <v xml:space="preserve">       5.</v>
          </cell>
          <cell r="C1045" t="str">
            <v>Pembantu Operator</v>
          </cell>
          <cell r="D1045" t="str">
            <v>=   ( 1  Orang / Jam )  x  U2</v>
          </cell>
          <cell r="G1045" t="str">
            <v>M</v>
          </cell>
          <cell r="H1045">
            <v>7500</v>
          </cell>
          <cell r="I1045" t="str">
            <v>Rupiah</v>
          </cell>
        </row>
        <row r="1047">
          <cell r="C1047" t="str">
            <v>Biaya Operasi per Jam        =</v>
          </cell>
          <cell r="E1047" t="str">
            <v>(H+I+K+L+M)</v>
          </cell>
          <cell r="G1047" t="str">
            <v>P</v>
          </cell>
          <cell r="H1047">
            <v>93587.5</v>
          </cell>
          <cell r="I1047" t="str">
            <v>Rupiah</v>
          </cell>
        </row>
        <row r="1049">
          <cell r="A1049" t="str">
            <v>D.</v>
          </cell>
          <cell r="C1049" t="str">
            <v>TOTAL BIAYA SEWA ALAT / JAM   =   ( G + P )</v>
          </cell>
          <cell r="G1049" t="str">
            <v>S</v>
          </cell>
          <cell r="H1049">
            <v>132576.10103203612</v>
          </cell>
          <cell r="I1049" t="str">
            <v>Rupiah</v>
          </cell>
        </row>
        <row r="1052">
          <cell r="A1052" t="str">
            <v>E.</v>
          </cell>
          <cell r="C1052" t="str">
            <v>LAIN - LAIN</v>
          </cell>
        </row>
        <row r="1053">
          <cell r="A1053" t="str">
            <v xml:space="preserve">       1.</v>
          </cell>
          <cell r="C1053" t="str">
            <v>Tingkat Suku Bunga</v>
          </cell>
          <cell r="G1053" t="str">
            <v>i</v>
          </cell>
          <cell r="H1053">
            <v>20</v>
          </cell>
          <cell r="I1053" t="str">
            <v>% / Tahun</v>
          </cell>
        </row>
        <row r="1054">
          <cell r="A1054" t="str">
            <v xml:space="preserve">       2.</v>
          </cell>
          <cell r="C1054" t="str">
            <v>Upah Operator / Sopir</v>
          </cell>
          <cell r="G1054" t="str">
            <v>U1</v>
          </cell>
          <cell r="H1054">
            <v>11875</v>
          </cell>
          <cell r="I1054" t="str">
            <v>Rp./Jam</v>
          </cell>
        </row>
        <row r="1055">
          <cell r="A1055" t="str">
            <v xml:space="preserve">       3.</v>
          </cell>
          <cell r="C1055" t="str">
            <v>Upah Pembantu Operator / Pmb.Sopir</v>
          </cell>
          <cell r="G1055" t="str">
            <v>U2</v>
          </cell>
          <cell r="H1055">
            <v>7500</v>
          </cell>
          <cell r="I1055" t="str">
            <v>Rp./Jam</v>
          </cell>
        </row>
        <row r="1056">
          <cell r="A1056" t="str">
            <v xml:space="preserve">       4.</v>
          </cell>
          <cell r="C1056" t="str">
            <v>Bahan Bakar Bensin</v>
          </cell>
          <cell r="G1056" t="str">
            <v>Mb</v>
          </cell>
          <cell r="H1056">
            <v>5160</v>
          </cell>
          <cell r="I1056" t="str">
            <v>Liter</v>
          </cell>
        </row>
        <row r="1057">
          <cell r="A1057" t="str">
            <v xml:space="preserve">       5.</v>
          </cell>
          <cell r="C1057" t="str">
            <v>Bahan Bakar Solar</v>
          </cell>
          <cell r="G1057" t="str">
            <v>Ms</v>
          </cell>
          <cell r="H1057">
            <v>5350</v>
          </cell>
          <cell r="I1057" t="str">
            <v>Liter</v>
          </cell>
        </row>
        <row r="1058">
          <cell r="A1058" t="str">
            <v xml:space="preserve">       6.</v>
          </cell>
          <cell r="C1058" t="str">
            <v>Minyak Pelumas</v>
          </cell>
          <cell r="G1058" t="str">
            <v>Mp</v>
          </cell>
          <cell r="H1058">
            <v>30000</v>
          </cell>
          <cell r="I1058" t="str">
            <v>Liter</v>
          </cell>
        </row>
        <row r="1059">
          <cell r="A1059" t="str">
            <v xml:space="preserve">       7.</v>
          </cell>
          <cell r="C1059" t="str">
            <v>PPN diperhitungkan pada lembar Rekapitulasi</v>
          </cell>
        </row>
        <row r="1060">
          <cell r="C1060" t="str">
            <v>Biaya Pekerjaan</v>
          </cell>
        </row>
        <row r="1063">
          <cell r="A1063" t="str">
            <v>URAIAN ANALISA ALAT</v>
          </cell>
        </row>
        <row r="1066">
          <cell r="A1066" t="str">
            <v>No.</v>
          </cell>
          <cell r="C1066" t="str">
            <v>U R A I A N</v>
          </cell>
          <cell r="G1066" t="str">
            <v>KODE</v>
          </cell>
          <cell r="H1066" t="str">
            <v>KOEF.</v>
          </cell>
          <cell r="I1066" t="str">
            <v>SATUAN</v>
          </cell>
          <cell r="J1066" t="str">
            <v>KET.</v>
          </cell>
        </row>
        <row r="1069">
          <cell r="A1069" t="str">
            <v>A.</v>
          </cell>
          <cell r="C1069" t="str">
            <v>URAIAN PERALATAN</v>
          </cell>
        </row>
        <row r="1070">
          <cell r="A1070" t="str">
            <v xml:space="preserve">       1.</v>
          </cell>
          <cell r="C1070" t="str">
            <v>Jenis Peralatan</v>
          </cell>
          <cell r="G1070" t="str">
            <v>VIBRATORY ROLLER 5-8 T.</v>
          </cell>
          <cell r="J1070" t="str">
            <v>E19</v>
          </cell>
        </row>
        <row r="1071">
          <cell r="A1071" t="str">
            <v xml:space="preserve">       2.</v>
          </cell>
          <cell r="C1071" t="str">
            <v>Tenaga</v>
          </cell>
          <cell r="G1071" t="str">
            <v>Pw</v>
          </cell>
          <cell r="H1071">
            <v>75</v>
          </cell>
          <cell r="I1071" t="str">
            <v>HP</v>
          </cell>
        </row>
        <row r="1072">
          <cell r="A1072" t="str">
            <v xml:space="preserve">       3.</v>
          </cell>
          <cell r="C1072" t="str">
            <v>Kapasitas</v>
          </cell>
          <cell r="G1072" t="str">
            <v>Cp</v>
          </cell>
          <cell r="H1072">
            <v>7</v>
          </cell>
          <cell r="I1072" t="str">
            <v>Ton</v>
          </cell>
        </row>
        <row r="1073">
          <cell r="A1073" t="str">
            <v xml:space="preserve">       4.</v>
          </cell>
          <cell r="C1073" t="str">
            <v>Alat Baru                :</v>
          </cell>
          <cell r="D1073" t="str">
            <v xml:space="preserve">  a.  Umur Ekonomis</v>
          </cell>
          <cell r="G1073" t="str">
            <v>A</v>
          </cell>
          <cell r="H1073">
            <v>4</v>
          </cell>
          <cell r="I1073" t="str">
            <v>Tahun</v>
          </cell>
        </row>
        <row r="1074">
          <cell r="D1074" t="str">
            <v xml:space="preserve">  b.  Jam Kerja Dalam 1 Tahun</v>
          </cell>
          <cell r="G1074" t="str">
            <v>W</v>
          </cell>
          <cell r="H1074">
            <v>2000</v>
          </cell>
          <cell r="I1074" t="str">
            <v>Jam</v>
          </cell>
        </row>
        <row r="1075">
          <cell r="D1075" t="str">
            <v xml:space="preserve">  c.  Harga Alat</v>
          </cell>
          <cell r="G1075" t="str">
            <v>B</v>
          </cell>
          <cell r="H1075">
            <v>258720000</v>
          </cell>
          <cell r="I1075" t="str">
            <v>Rupiah</v>
          </cell>
        </row>
        <row r="1076">
          <cell r="A1076" t="str">
            <v xml:space="preserve">       5.</v>
          </cell>
          <cell r="C1076" t="str">
            <v>Alat Yang Dipakai  :</v>
          </cell>
          <cell r="D1076" t="str">
            <v xml:space="preserve">  a.  Umur Ekonomis</v>
          </cell>
          <cell r="G1076" t="str">
            <v>A'</v>
          </cell>
          <cell r="H1076">
            <v>4</v>
          </cell>
          <cell r="I1076" t="str">
            <v>Tahun</v>
          </cell>
          <cell r="J1076" t="str">
            <v xml:space="preserve"> Alat Baru</v>
          </cell>
        </row>
        <row r="1077">
          <cell r="D1077" t="str">
            <v xml:space="preserve">  b.  Jam Kerja Dalam 1 Tahun </v>
          </cell>
          <cell r="G1077" t="str">
            <v>W'</v>
          </cell>
          <cell r="H1077">
            <v>2000</v>
          </cell>
          <cell r="I1077" t="str">
            <v>Jam</v>
          </cell>
          <cell r="J1077" t="str">
            <v xml:space="preserve"> Alat Baru</v>
          </cell>
        </row>
        <row r="1078">
          <cell r="D1078" t="str">
            <v xml:space="preserve">  c.  Harga Alat   (*)</v>
          </cell>
          <cell r="G1078" t="str">
            <v>B'</v>
          </cell>
          <cell r="H1078">
            <v>258720000</v>
          </cell>
          <cell r="I1078" t="str">
            <v>Rupiah</v>
          </cell>
          <cell r="J1078" t="str">
            <v xml:space="preserve"> Alat Baru</v>
          </cell>
        </row>
        <row r="1080">
          <cell r="A1080" t="str">
            <v>B.</v>
          </cell>
          <cell r="C1080" t="str">
            <v>BIAYA PASTI PER JAM KERJA</v>
          </cell>
          <cell r="H1080" t="str">
            <v>RFH</v>
          </cell>
        </row>
        <row r="1081">
          <cell r="A1081" t="str">
            <v xml:space="preserve">       1.</v>
          </cell>
          <cell r="C1081" t="str">
            <v>Nilai Sisa Alat</v>
          </cell>
          <cell r="D1081" t="str">
            <v>=  10 % x B</v>
          </cell>
          <cell r="G1081" t="str">
            <v>C</v>
          </cell>
          <cell r="H1081">
            <v>25872000</v>
          </cell>
          <cell r="I1081" t="str">
            <v>Rupiah</v>
          </cell>
        </row>
        <row r="1083">
          <cell r="A1083" t="str">
            <v xml:space="preserve">       2.</v>
          </cell>
          <cell r="C1083" t="str">
            <v>Faktor Angsuran Modal    =</v>
          </cell>
          <cell r="E1083" t="str">
            <v>i x (1 + i)^A'</v>
          </cell>
          <cell r="G1083" t="str">
            <v>D</v>
          </cell>
          <cell r="H1083">
            <v>0.38628912071535026</v>
          </cell>
          <cell r="I1083" t="str">
            <v>-</v>
          </cell>
        </row>
        <row r="1084">
          <cell r="E1084" t="str">
            <v>(1 + i)^A' - 1</v>
          </cell>
        </row>
        <row r="1085">
          <cell r="A1085" t="str">
            <v xml:space="preserve">       3.</v>
          </cell>
          <cell r="C1085" t="str">
            <v>Biaya Pasti per Jam  :</v>
          </cell>
        </row>
        <row r="1086">
          <cell r="C1086" t="str">
            <v>a.  Biaya Pengembalian Modal  =</v>
          </cell>
          <cell r="E1086" t="str">
            <v>( B' - C ) x D</v>
          </cell>
          <cell r="G1086" t="str">
            <v>E</v>
          </cell>
          <cell r="H1086">
            <v>44973.324590163938</v>
          </cell>
          <cell r="I1086" t="str">
            <v>Rupiah</v>
          </cell>
        </row>
        <row r="1087">
          <cell r="E1087" t="str">
            <v>W'</v>
          </cell>
        </row>
        <row r="1089">
          <cell r="C1089" t="str">
            <v>b.  Asuransi, dll =</v>
          </cell>
          <cell r="D1089">
            <v>2E-3</v>
          </cell>
          <cell r="E1089" t="str">
            <v xml:space="preserve">  x   B'</v>
          </cell>
          <cell r="G1089" t="str">
            <v>F</v>
          </cell>
          <cell r="H1089">
            <v>258.72000000000003</v>
          </cell>
          <cell r="I1089" t="str">
            <v>Rupiah</v>
          </cell>
        </row>
        <row r="1090">
          <cell r="E1090" t="str">
            <v>W'</v>
          </cell>
        </row>
        <row r="1092">
          <cell r="C1092" t="str">
            <v>Biaya Pasti per Jam             =</v>
          </cell>
          <cell r="E1092" t="str">
            <v>( E + F )</v>
          </cell>
          <cell r="G1092" t="str">
            <v>G</v>
          </cell>
          <cell r="H1092">
            <v>45232.04459016394</v>
          </cell>
          <cell r="I1092" t="str">
            <v>Rupiah</v>
          </cell>
        </row>
        <row r="1094">
          <cell r="A1094" t="str">
            <v>C.</v>
          </cell>
          <cell r="C1094" t="str">
            <v>BIAYA OPERASI PER JAM KERJA</v>
          </cell>
        </row>
        <row r="1096">
          <cell r="A1096" t="str">
            <v xml:space="preserve">       1.</v>
          </cell>
          <cell r="C1096" t="str">
            <v xml:space="preserve">Bahan Bakar  =  (0.125-0.175 Ltr/HP/Jam)   x Pw x Ms </v>
          </cell>
          <cell r="G1096" t="str">
            <v>H</v>
          </cell>
          <cell r="H1096">
            <v>50156.25</v>
          </cell>
          <cell r="I1096" t="str">
            <v>Rupiah</v>
          </cell>
        </row>
        <row r="1098">
          <cell r="A1098" t="str">
            <v xml:space="preserve">       2.</v>
          </cell>
          <cell r="C1098" t="str">
            <v>Pelumas         =  (0.01-0.02 Ltr/HP/Jam) x Pw x Mp</v>
          </cell>
          <cell r="G1098" t="str">
            <v>I</v>
          </cell>
          <cell r="H1098">
            <v>22500</v>
          </cell>
          <cell r="I1098" t="str">
            <v>Rupiah</v>
          </cell>
        </row>
        <row r="1100">
          <cell r="A1100" t="str">
            <v xml:space="preserve">       3.</v>
          </cell>
          <cell r="C1100" t="str">
            <v>Perawatan dan</v>
          </cell>
          <cell r="D1100" t="str">
            <v>(12,5 % - 17,5 %)  x  B'</v>
          </cell>
          <cell r="G1100" t="str">
            <v>K</v>
          </cell>
          <cell r="H1100">
            <v>16170</v>
          </cell>
          <cell r="I1100" t="str">
            <v>Rupiah</v>
          </cell>
        </row>
        <row r="1101">
          <cell r="C1101" t="str">
            <v xml:space="preserve">        perbaikan    =</v>
          </cell>
          <cell r="D1101" t="str">
            <v>W'</v>
          </cell>
        </row>
        <row r="1103">
          <cell r="A1103" t="str">
            <v xml:space="preserve">       4.</v>
          </cell>
          <cell r="C1103" t="str">
            <v>Operator</v>
          </cell>
          <cell r="D1103" t="str">
            <v>=   ( 1  Orang / Jam )  x  U1</v>
          </cell>
          <cell r="G1103" t="str">
            <v>L</v>
          </cell>
          <cell r="H1103">
            <v>11875</v>
          </cell>
          <cell r="I1103" t="str">
            <v>Rupiah</v>
          </cell>
        </row>
        <row r="1104">
          <cell r="A1104" t="str">
            <v xml:space="preserve">       5.</v>
          </cell>
          <cell r="C1104" t="str">
            <v>Pembantu Operator</v>
          </cell>
          <cell r="D1104" t="str">
            <v>=   ( 1  Orang / Jam )  x  U2</v>
          </cell>
          <cell r="G1104" t="str">
            <v>M</v>
          </cell>
          <cell r="H1104">
            <v>7500</v>
          </cell>
          <cell r="I1104" t="str">
            <v>Rupiah</v>
          </cell>
        </row>
        <row r="1106">
          <cell r="C1106" t="str">
            <v>Biaya Operasi per Jam        =</v>
          </cell>
          <cell r="E1106" t="str">
            <v>(H+I+K+L+M)</v>
          </cell>
          <cell r="G1106" t="str">
            <v>P</v>
          </cell>
          <cell r="H1106">
            <v>108201.25</v>
          </cell>
          <cell r="I1106" t="str">
            <v>Rupiah</v>
          </cell>
        </row>
        <row r="1108">
          <cell r="A1108" t="str">
            <v>D.</v>
          </cell>
          <cell r="C1108" t="str">
            <v>TOTAL BIAYA SEWA ALAT / JAM   =   ( G + P )</v>
          </cell>
          <cell r="G1108" t="str">
            <v>S</v>
          </cell>
          <cell r="H1108">
            <v>153433.29459016395</v>
          </cell>
          <cell r="I1108" t="str">
            <v>Rupiah</v>
          </cell>
        </row>
        <row r="1111">
          <cell r="A1111" t="str">
            <v>E.</v>
          </cell>
          <cell r="C1111" t="str">
            <v>LAIN - LAIN</v>
          </cell>
        </row>
        <row r="1112">
          <cell r="A1112" t="str">
            <v xml:space="preserve">       1.</v>
          </cell>
          <cell r="C1112" t="str">
            <v>Tingkat Suku Bunga</v>
          </cell>
          <cell r="G1112" t="str">
            <v>i</v>
          </cell>
          <cell r="H1112">
            <v>20</v>
          </cell>
          <cell r="I1112" t="str">
            <v>% / Tahun</v>
          </cell>
        </row>
        <row r="1113">
          <cell r="A1113" t="str">
            <v xml:space="preserve">       2.</v>
          </cell>
          <cell r="C1113" t="str">
            <v>Upah Operator / Sopir</v>
          </cell>
          <cell r="G1113" t="str">
            <v>U1</v>
          </cell>
          <cell r="H1113">
            <v>11875</v>
          </cell>
          <cell r="I1113" t="str">
            <v>Rp./Jam</v>
          </cell>
        </row>
        <row r="1114">
          <cell r="A1114" t="str">
            <v xml:space="preserve">       3.</v>
          </cell>
          <cell r="C1114" t="str">
            <v>Upah Pembantu Operator / Pmb.Sopir</v>
          </cell>
          <cell r="G1114" t="str">
            <v>U2</v>
          </cell>
          <cell r="H1114">
            <v>7500</v>
          </cell>
          <cell r="I1114" t="str">
            <v>Rp./Jam</v>
          </cell>
        </row>
        <row r="1115">
          <cell r="A1115" t="str">
            <v xml:space="preserve">       4.</v>
          </cell>
          <cell r="C1115" t="str">
            <v>Bahan Bakar Bensin</v>
          </cell>
          <cell r="G1115" t="str">
            <v>Mb</v>
          </cell>
          <cell r="H1115">
            <v>5160</v>
          </cell>
          <cell r="I1115" t="str">
            <v>Liter</v>
          </cell>
        </row>
        <row r="1116">
          <cell r="A1116" t="str">
            <v xml:space="preserve">       5.</v>
          </cell>
          <cell r="C1116" t="str">
            <v>Bahan Bakar Solar</v>
          </cell>
          <cell r="G1116" t="str">
            <v>Ms</v>
          </cell>
          <cell r="H1116">
            <v>5350</v>
          </cell>
          <cell r="I1116" t="str">
            <v>Liter</v>
          </cell>
        </row>
        <row r="1117">
          <cell r="A1117" t="str">
            <v xml:space="preserve">       6.</v>
          </cell>
          <cell r="C1117" t="str">
            <v>Minyak Pelumas</v>
          </cell>
          <cell r="G1117" t="str">
            <v>Mp</v>
          </cell>
          <cell r="H1117">
            <v>30000</v>
          </cell>
          <cell r="I1117" t="str">
            <v>Liter</v>
          </cell>
        </row>
        <row r="1118">
          <cell r="A1118" t="str">
            <v xml:space="preserve">       7.</v>
          </cell>
          <cell r="C1118" t="str">
            <v>PPN diperhitungkan pada lembar Rekapitulasi</v>
          </cell>
        </row>
        <row r="1119">
          <cell r="C1119" t="str">
            <v>Biaya Pekerjaan</v>
          </cell>
        </row>
        <row r="1122">
          <cell r="A1122" t="str">
            <v>URAIAN ANALISA ALAT</v>
          </cell>
        </row>
        <row r="1125">
          <cell r="A1125" t="str">
            <v>No.</v>
          </cell>
          <cell r="C1125" t="str">
            <v>U R A I A N</v>
          </cell>
          <cell r="G1125" t="str">
            <v>KODE</v>
          </cell>
          <cell r="H1125" t="str">
            <v>KOEF.</v>
          </cell>
          <cell r="I1125" t="str">
            <v>SATUAN</v>
          </cell>
          <cell r="J1125" t="str">
            <v>KET.</v>
          </cell>
        </row>
        <row r="1128">
          <cell r="A1128" t="str">
            <v>A.</v>
          </cell>
          <cell r="C1128" t="str">
            <v>URAIAN PERALATAN</v>
          </cell>
        </row>
        <row r="1129">
          <cell r="A1129" t="str">
            <v xml:space="preserve">       1.</v>
          </cell>
          <cell r="C1129" t="str">
            <v>Jenis Peralatan</v>
          </cell>
          <cell r="G1129" t="str">
            <v>CONCRETE VIBRATOR</v>
          </cell>
          <cell r="J1129" t="str">
            <v>E20</v>
          </cell>
        </row>
        <row r="1130">
          <cell r="A1130" t="str">
            <v xml:space="preserve">       2.</v>
          </cell>
          <cell r="C1130" t="str">
            <v>Tenaga</v>
          </cell>
          <cell r="G1130" t="str">
            <v>Pw</v>
          </cell>
          <cell r="H1130">
            <v>10</v>
          </cell>
          <cell r="I1130" t="str">
            <v>HP</v>
          </cell>
        </row>
        <row r="1131">
          <cell r="A1131" t="str">
            <v xml:space="preserve">       3.</v>
          </cell>
          <cell r="C1131" t="str">
            <v>Kapasitas</v>
          </cell>
          <cell r="G1131" t="str">
            <v>Cp</v>
          </cell>
          <cell r="H1131" t="str">
            <v xml:space="preserve">-  </v>
          </cell>
          <cell r="I1131" t="str">
            <v>-</v>
          </cell>
        </row>
        <row r="1132">
          <cell r="A1132" t="str">
            <v xml:space="preserve">       4.</v>
          </cell>
          <cell r="C1132" t="str">
            <v>Alat Baru                :</v>
          </cell>
          <cell r="D1132" t="str">
            <v xml:space="preserve">  a.  Umur Ekonomis</v>
          </cell>
          <cell r="G1132" t="str">
            <v>A</v>
          </cell>
          <cell r="H1132">
            <v>4</v>
          </cell>
          <cell r="I1132" t="str">
            <v>Tahun</v>
          </cell>
        </row>
        <row r="1133">
          <cell r="D1133" t="str">
            <v xml:space="preserve">  b.  Jam Kerja Dalam 1 Tahun</v>
          </cell>
          <cell r="G1133" t="str">
            <v>W</v>
          </cell>
          <cell r="H1133">
            <v>1000</v>
          </cell>
          <cell r="I1133" t="str">
            <v>Jam</v>
          </cell>
        </row>
        <row r="1134">
          <cell r="D1134" t="str">
            <v xml:space="preserve">  c.  Harga Alat</v>
          </cell>
          <cell r="G1134" t="str">
            <v>B</v>
          </cell>
          <cell r="H1134">
            <v>12672000</v>
          </cell>
          <cell r="I1134" t="str">
            <v>Rupiah</v>
          </cell>
        </row>
        <row r="1135">
          <cell r="A1135" t="str">
            <v xml:space="preserve">       5.</v>
          </cell>
          <cell r="C1135" t="str">
            <v>Alat Yang Dipakai  :</v>
          </cell>
          <cell r="D1135" t="str">
            <v xml:space="preserve">  a.  Umur Ekonomis</v>
          </cell>
          <cell r="G1135" t="str">
            <v>A'</v>
          </cell>
          <cell r="H1135">
            <v>4</v>
          </cell>
          <cell r="I1135" t="str">
            <v>Tahun</v>
          </cell>
          <cell r="J1135" t="str">
            <v xml:space="preserve"> Alat Baru</v>
          </cell>
        </row>
        <row r="1136">
          <cell r="D1136" t="str">
            <v xml:space="preserve">  b.  Jam Kerja Dalam 1 Tahun </v>
          </cell>
          <cell r="G1136" t="str">
            <v>W'</v>
          </cell>
          <cell r="H1136">
            <v>1000</v>
          </cell>
          <cell r="I1136" t="str">
            <v>Jam</v>
          </cell>
          <cell r="J1136" t="str">
            <v xml:space="preserve"> Alat Baru</v>
          </cell>
        </row>
        <row r="1137">
          <cell r="D1137" t="str">
            <v xml:space="preserve">  c.  Harga Alat   (*)</v>
          </cell>
          <cell r="G1137" t="str">
            <v>B'</v>
          </cell>
          <cell r="H1137">
            <v>12672000</v>
          </cell>
          <cell r="I1137" t="str">
            <v>Rupiah</v>
          </cell>
          <cell r="J1137" t="str">
            <v xml:space="preserve"> Alat Baru</v>
          </cell>
        </row>
        <row r="1139">
          <cell r="A1139" t="str">
            <v>B.</v>
          </cell>
          <cell r="C1139" t="str">
            <v>BIAYA PASTI PER JAM KERJA</v>
          </cell>
        </row>
        <row r="1140">
          <cell r="A1140" t="str">
            <v xml:space="preserve">       1.</v>
          </cell>
          <cell r="C1140" t="str">
            <v>Nilai Sisa Alat</v>
          </cell>
          <cell r="D1140" t="str">
            <v>=  10 % x B</v>
          </cell>
          <cell r="G1140" t="str">
            <v>C</v>
          </cell>
          <cell r="H1140">
            <v>1267200</v>
          </cell>
          <cell r="I1140" t="str">
            <v>Rupiah</v>
          </cell>
        </row>
        <row r="1142">
          <cell r="A1142" t="str">
            <v xml:space="preserve">       2.</v>
          </cell>
          <cell r="C1142" t="str">
            <v>Faktor Angsuran Modal    =</v>
          </cell>
          <cell r="E1142" t="str">
            <v>i x (1 + i)^A'</v>
          </cell>
          <cell r="G1142" t="str">
            <v>D</v>
          </cell>
          <cell r="H1142">
            <v>0.38628912071535026</v>
          </cell>
          <cell r="I1142" t="str">
            <v>-</v>
          </cell>
        </row>
        <row r="1143">
          <cell r="E1143" t="str">
            <v>(1 + i)^A' - 1</v>
          </cell>
        </row>
        <row r="1144">
          <cell r="A1144" t="str">
            <v xml:space="preserve">       3.</v>
          </cell>
          <cell r="C1144" t="str">
            <v>Biaya Pasti per Jam  :</v>
          </cell>
        </row>
        <row r="1145">
          <cell r="C1145" t="str">
            <v>a.  Biaya Pengembalian Modal  =</v>
          </cell>
          <cell r="E1145" t="str">
            <v>( B' - C ) x D</v>
          </cell>
          <cell r="G1145" t="str">
            <v>E</v>
          </cell>
          <cell r="H1145">
            <v>4405.5501639344266</v>
          </cell>
          <cell r="I1145" t="str">
            <v>Rupiah</v>
          </cell>
        </row>
        <row r="1146">
          <cell r="E1146" t="str">
            <v>W'</v>
          </cell>
        </row>
        <row r="1148">
          <cell r="C1148" t="str">
            <v>b.  Asuransi, dll =</v>
          </cell>
          <cell r="D1148">
            <v>2E-3</v>
          </cell>
          <cell r="E1148" t="str">
            <v xml:space="preserve">  x   B'</v>
          </cell>
          <cell r="G1148" t="str">
            <v>F</v>
          </cell>
          <cell r="H1148">
            <v>25.344000000000001</v>
          </cell>
          <cell r="I1148" t="str">
            <v>Rupiah</v>
          </cell>
        </row>
        <row r="1149">
          <cell r="E1149" t="str">
            <v>W'</v>
          </cell>
        </row>
        <row r="1151">
          <cell r="C1151" t="str">
            <v>Biaya Pasti per Jam             =</v>
          </cell>
          <cell r="E1151" t="str">
            <v>( E + F )</v>
          </cell>
          <cell r="G1151" t="str">
            <v>G</v>
          </cell>
          <cell r="H1151">
            <v>4430.8941639344266</v>
          </cell>
          <cell r="I1151" t="str">
            <v>Rupiah</v>
          </cell>
        </row>
        <row r="1153">
          <cell r="A1153" t="str">
            <v>C.</v>
          </cell>
          <cell r="C1153" t="str">
            <v>BIAYA OPERASI PER JAM KERJA</v>
          </cell>
        </row>
        <row r="1155">
          <cell r="A1155" t="str">
            <v xml:space="preserve">       1.</v>
          </cell>
          <cell r="C1155" t="str">
            <v xml:space="preserve">Bahan Bakar  =  (0.125-0.175 Ltr/HP/Jam)   x Pw x Ms </v>
          </cell>
          <cell r="G1155" t="str">
            <v>H</v>
          </cell>
          <cell r="H1155">
            <v>6687.5</v>
          </cell>
          <cell r="I1155" t="str">
            <v>Rupiah</v>
          </cell>
        </row>
        <row r="1157">
          <cell r="A1157" t="str">
            <v xml:space="preserve">       2.</v>
          </cell>
          <cell r="C1157" t="str">
            <v>Pelumas         =  (0.01-0.02 Ltr/HP/Jam) x Pw x Mp</v>
          </cell>
          <cell r="G1157" t="str">
            <v>I</v>
          </cell>
          <cell r="H1157">
            <v>3000</v>
          </cell>
          <cell r="I1157" t="str">
            <v>Rupiah</v>
          </cell>
        </row>
        <row r="1159">
          <cell r="A1159" t="str">
            <v xml:space="preserve">       3.</v>
          </cell>
          <cell r="C1159" t="str">
            <v>Perawatan dan</v>
          </cell>
          <cell r="D1159" t="str">
            <v>(12,5 % - 17,5 %)  x  B'</v>
          </cell>
          <cell r="G1159" t="str">
            <v>K</v>
          </cell>
          <cell r="H1159">
            <v>1584</v>
          </cell>
          <cell r="I1159" t="str">
            <v>Rupiah</v>
          </cell>
        </row>
        <row r="1160">
          <cell r="C1160" t="str">
            <v xml:space="preserve">        perbaikan    =</v>
          </cell>
          <cell r="D1160" t="str">
            <v>W'</v>
          </cell>
        </row>
        <row r="1162">
          <cell r="A1162" t="str">
            <v xml:space="preserve">       4.</v>
          </cell>
          <cell r="C1162" t="str">
            <v>Operator</v>
          </cell>
          <cell r="D1162" t="str">
            <v>=   ( 1  Orang / Jam )  x  U1</v>
          </cell>
          <cell r="G1162" t="str">
            <v>L</v>
          </cell>
          <cell r="H1162">
            <v>11875</v>
          </cell>
          <cell r="I1162" t="str">
            <v>Rupiah</v>
          </cell>
        </row>
        <row r="1163">
          <cell r="A1163" t="str">
            <v xml:space="preserve">       5.</v>
          </cell>
          <cell r="C1163" t="str">
            <v>Pembantu Operator</v>
          </cell>
          <cell r="D1163" t="str">
            <v>=   ( 1  Orang / Jam )  x  U2</v>
          </cell>
          <cell r="G1163" t="str">
            <v>M</v>
          </cell>
          <cell r="H1163">
            <v>7500</v>
          </cell>
          <cell r="I1163" t="str">
            <v>Rupiah</v>
          </cell>
        </row>
        <row r="1165">
          <cell r="C1165" t="str">
            <v>Biaya Operasi per Jam        =</v>
          </cell>
          <cell r="E1165" t="str">
            <v>(H+I+K+L+M)</v>
          </cell>
          <cell r="G1165" t="str">
            <v>P</v>
          </cell>
          <cell r="H1165">
            <v>30646.5</v>
          </cell>
          <cell r="I1165" t="str">
            <v>Rupiah</v>
          </cell>
        </row>
        <row r="1167">
          <cell r="A1167" t="str">
            <v>D.</v>
          </cell>
          <cell r="C1167" t="str">
            <v>TOTAL BIAYA SEWA ALAT / JAM   =   ( G + P )</v>
          </cell>
          <cell r="G1167" t="str">
            <v>S</v>
          </cell>
          <cell r="H1167">
            <v>35077.394163934427</v>
          </cell>
          <cell r="I1167" t="str">
            <v>Rupiah</v>
          </cell>
        </row>
        <row r="1170">
          <cell r="A1170" t="str">
            <v>E.</v>
          </cell>
          <cell r="C1170" t="str">
            <v>LAIN - LAIN</v>
          </cell>
        </row>
        <row r="1171">
          <cell r="A1171" t="str">
            <v xml:space="preserve">       1.</v>
          </cell>
          <cell r="C1171" t="str">
            <v>Tingkat Suku Bunga</v>
          </cell>
          <cell r="G1171" t="str">
            <v>i</v>
          </cell>
          <cell r="H1171">
            <v>20</v>
          </cell>
          <cell r="I1171" t="str">
            <v>% / Tahun</v>
          </cell>
        </row>
        <row r="1172">
          <cell r="A1172" t="str">
            <v xml:space="preserve">       2.</v>
          </cell>
          <cell r="C1172" t="str">
            <v>Upah Operator / Sopir</v>
          </cell>
          <cell r="G1172" t="str">
            <v>U1</v>
          </cell>
          <cell r="H1172">
            <v>11875</v>
          </cell>
          <cell r="I1172" t="str">
            <v>Rp./Jam</v>
          </cell>
        </row>
        <row r="1173">
          <cell r="A1173" t="str">
            <v xml:space="preserve">       3.</v>
          </cell>
          <cell r="C1173" t="str">
            <v>Upah Pembantu Operator / Pmb.Sopir</v>
          </cell>
          <cell r="G1173" t="str">
            <v>U2</v>
          </cell>
          <cell r="H1173">
            <v>7500</v>
          </cell>
          <cell r="I1173" t="str">
            <v>Rp./Jam</v>
          </cell>
        </row>
        <row r="1174">
          <cell r="A1174" t="str">
            <v xml:space="preserve">       4.</v>
          </cell>
          <cell r="C1174" t="str">
            <v>Bahan Bakar Bensin</v>
          </cell>
          <cell r="G1174" t="str">
            <v>Mb</v>
          </cell>
          <cell r="H1174">
            <v>5160</v>
          </cell>
          <cell r="I1174" t="str">
            <v>Liter</v>
          </cell>
        </row>
        <row r="1175">
          <cell r="A1175" t="str">
            <v xml:space="preserve">       5.</v>
          </cell>
          <cell r="C1175" t="str">
            <v>Bahan Bakar Solar</v>
          </cell>
          <cell r="G1175" t="str">
            <v>Ms</v>
          </cell>
          <cell r="H1175">
            <v>5350</v>
          </cell>
          <cell r="I1175" t="str">
            <v>Liter</v>
          </cell>
        </row>
        <row r="1176">
          <cell r="A1176" t="str">
            <v xml:space="preserve">       6.</v>
          </cell>
          <cell r="C1176" t="str">
            <v>Minyak Pelumas</v>
          </cell>
          <cell r="G1176" t="str">
            <v>Mp</v>
          </cell>
          <cell r="H1176">
            <v>30000</v>
          </cell>
          <cell r="I1176" t="str">
            <v>Liter</v>
          </cell>
        </row>
        <row r="1177">
          <cell r="A1177" t="str">
            <v xml:space="preserve">       7.</v>
          </cell>
          <cell r="C1177" t="str">
            <v>PPN diperhitungkan pada lembar Rekapitulasi</v>
          </cell>
        </row>
        <row r="1178">
          <cell r="C1178" t="str">
            <v>Biaya Pekerjaan</v>
          </cell>
        </row>
        <row r="1181">
          <cell r="A1181" t="str">
            <v>URAIAN ANALISA ALAT</v>
          </cell>
        </row>
        <row r="1184">
          <cell r="A1184" t="str">
            <v>No.</v>
          </cell>
          <cell r="C1184" t="str">
            <v>U R A I A N</v>
          </cell>
          <cell r="G1184" t="str">
            <v>KODE</v>
          </cell>
          <cell r="H1184" t="str">
            <v>KOEF.</v>
          </cell>
          <cell r="I1184" t="str">
            <v>SATUAN</v>
          </cell>
          <cell r="J1184" t="str">
            <v>KET.</v>
          </cell>
        </row>
        <row r="1187">
          <cell r="A1187" t="str">
            <v>A.</v>
          </cell>
          <cell r="C1187" t="str">
            <v>URAIAN PERALATAN</v>
          </cell>
        </row>
        <row r="1188">
          <cell r="A1188" t="str">
            <v xml:space="preserve">       1.</v>
          </cell>
          <cell r="C1188" t="str">
            <v>Jenis Peralatan</v>
          </cell>
          <cell r="G1188" t="str">
            <v>STONE CRUSHER</v>
          </cell>
          <cell r="J1188" t="str">
            <v>E21</v>
          </cell>
        </row>
        <row r="1189">
          <cell r="A1189" t="str">
            <v xml:space="preserve">       2.</v>
          </cell>
          <cell r="C1189" t="str">
            <v>Tenaga</v>
          </cell>
          <cell r="G1189" t="str">
            <v>Pw</v>
          </cell>
          <cell r="H1189">
            <v>220</v>
          </cell>
          <cell r="I1189" t="str">
            <v>HP</v>
          </cell>
        </row>
        <row r="1190">
          <cell r="A1190" t="str">
            <v xml:space="preserve">       3.</v>
          </cell>
          <cell r="C1190" t="str">
            <v>Kapasitas</v>
          </cell>
          <cell r="G1190" t="str">
            <v>Cp</v>
          </cell>
          <cell r="H1190">
            <v>30</v>
          </cell>
          <cell r="I1190" t="str">
            <v>T/Jam</v>
          </cell>
        </row>
        <row r="1191">
          <cell r="A1191" t="str">
            <v xml:space="preserve">       4.</v>
          </cell>
          <cell r="C1191" t="str">
            <v>Alat Baru                :</v>
          </cell>
          <cell r="D1191" t="str">
            <v xml:space="preserve">  a.  Umur Ekonomis</v>
          </cell>
          <cell r="G1191" t="str">
            <v>A</v>
          </cell>
          <cell r="H1191">
            <v>5</v>
          </cell>
          <cell r="I1191" t="str">
            <v>Tahun</v>
          </cell>
        </row>
        <row r="1192">
          <cell r="D1192" t="str">
            <v xml:space="preserve">  b.  Jam Kerja Dalam 1 Tahun</v>
          </cell>
          <cell r="G1192" t="str">
            <v>W</v>
          </cell>
          <cell r="H1192">
            <v>2000</v>
          </cell>
          <cell r="I1192" t="str">
            <v>Jam</v>
          </cell>
        </row>
        <row r="1193">
          <cell r="D1193" t="str">
            <v xml:space="preserve">  c.  Harga Alat</v>
          </cell>
          <cell r="G1193" t="str">
            <v>B</v>
          </cell>
          <cell r="H1193">
            <v>415800000</v>
          </cell>
          <cell r="I1193" t="str">
            <v>Rupiah</v>
          </cell>
        </row>
        <row r="1194">
          <cell r="A1194" t="str">
            <v xml:space="preserve">       5.</v>
          </cell>
          <cell r="C1194" t="str">
            <v>Alat Yang Dipakai  :</v>
          </cell>
          <cell r="D1194" t="str">
            <v xml:space="preserve">  a.  Umur Ekonomis</v>
          </cell>
          <cell r="G1194" t="str">
            <v>A'</v>
          </cell>
          <cell r="H1194">
            <v>5</v>
          </cell>
          <cell r="I1194" t="str">
            <v>Tahun</v>
          </cell>
          <cell r="J1194" t="str">
            <v xml:space="preserve"> Alat Baru</v>
          </cell>
        </row>
        <row r="1195">
          <cell r="D1195" t="str">
            <v xml:space="preserve">  b.  Jam Kerja Dalam 1 Tahun </v>
          </cell>
          <cell r="G1195" t="str">
            <v>W'</v>
          </cell>
          <cell r="H1195">
            <v>2000</v>
          </cell>
          <cell r="I1195" t="str">
            <v>Jam</v>
          </cell>
          <cell r="J1195" t="str">
            <v xml:space="preserve"> Alat Baru</v>
          </cell>
        </row>
        <row r="1196">
          <cell r="D1196" t="str">
            <v xml:space="preserve">  c.  Harga Alat   (*)</v>
          </cell>
          <cell r="G1196" t="str">
            <v>B'</v>
          </cell>
          <cell r="H1196">
            <v>415800000</v>
          </cell>
          <cell r="I1196" t="str">
            <v>Rupiah</v>
          </cell>
          <cell r="J1196" t="str">
            <v xml:space="preserve"> Alat Baru</v>
          </cell>
        </row>
        <row r="1198">
          <cell r="A1198" t="str">
            <v>B.</v>
          </cell>
          <cell r="C1198" t="str">
            <v>BIAYA PASTI PER JAM KERJA</v>
          </cell>
        </row>
        <row r="1199">
          <cell r="A1199" t="str">
            <v xml:space="preserve">       1.</v>
          </cell>
          <cell r="C1199" t="str">
            <v>Nilai Sisa Alat</v>
          </cell>
          <cell r="D1199" t="str">
            <v>=  10 % x B</v>
          </cell>
          <cell r="G1199" t="str">
            <v>C</v>
          </cell>
          <cell r="H1199">
            <v>41580000</v>
          </cell>
          <cell r="I1199" t="str">
            <v>Rupiah</v>
          </cell>
        </row>
        <row r="1201">
          <cell r="A1201" t="str">
            <v xml:space="preserve">       2.</v>
          </cell>
          <cell r="C1201" t="str">
            <v>Faktor Angsuran Modal    =</v>
          </cell>
          <cell r="E1201" t="str">
            <v>i x (1 + i)^A'</v>
          </cell>
          <cell r="G1201" t="str">
            <v>D</v>
          </cell>
          <cell r="H1201">
            <v>0.33437970328961514</v>
          </cell>
          <cell r="I1201" t="str">
            <v>-</v>
          </cell>
        </row>
        <row r="1202">
          <cell r="E1202" t="str">
            <v>(1 + i)^A' - 1</v>
          </cell>
        </row>
        <row r="1203">
          <cell r="A1203" t="str">
            <v xml:space="preserve">       3.</v>
          </cell>
          <cell r="C1203" t="str">
            <v>Biaya Pasti per Jam  :</v>
          </cell>
        </row>
        <row r="1204">
          <cell r="C1204" t="str">
            <v>a.  Biaya Pengembalian Modal  =</v>
          </cell>
          <cell r="E1204" t="str">
            <v>( B' - C ) x D</v>
          </cell>
          <cell r="G1204" t="str">
            <v>E</v>
          </cell>
          <cell r="H1204">
            <v>62565.78628251989</v>
          </cell>
          <cell r="I1204" t="str">
            <v>Rupiah</v>
          </cell>
        </row>
        <row r="1205">
          <cell r="E1205" t="str">
            <v>W'</v>
          </cell>
        </row>
        <row r="1207">
          <cell r="C1207" t="str">
            <v>b.  Asuransi, dll =</v>
          </cell>
          <cell r="D1207">
            <v>2E-3</v>
          </cell>
          <cell r="E1207" t="str">
            <v xml:space="preserve">  x   B'</v>
          </cell>
          <cell r="G1207" t="str">
            <v>F</v>
          </cell>
          <cell r="H1207">
            <v>415.8</v>
          </cell>
          <cell r="I1207" t="str">
            <v>Rupiah</v>
          </cell>
        </row>
        <row r="1208">
          <cell r="E1208" t="str">
            <v>W'</v>
          </cell>
        </row>
        <row r="1210">
          <cell r="C1210" t="str">
            <v>Biaya Pasti per Jam             =</v>
          </cell>
          <cell r="E1210" t="str">
            <v>( E + F )</v>
          </cell>
          <cell r="G1210" t="str">
            <v>G</v>
          </cell>
          <cell r="H1210">
            <v>62981.586282519893</v>
          </cell>
          <cell r="I1210" t="str">
            <v>Rupiah</v>
          </cell>
        </row>
        <row r="1212">
          <cell r="A1212" t="str">
            <v>C.</v>
          </cell>
          <cell r="C1212" t="str">
            <v>BIAYA OPERASI PER JAM KERJA</v>
          </cell>
        </row>
        <row r="1214">
          <cell r="A1214" t="str">
            <v xml:space="preserve">       1.</v>
          </cell>
          <cell r="C1214" t="str">
            <v xml:space="preserve">Bahan Bakar  =  (0.125-0.175 Ltr/HP/Jam)   x Pw x Ms </v>
          </cell>
          <cell r="G1214" t="str">
            <v>H</v>
          </cell>
          <cell r="H1214">
            <v>147125</v>
          </cell>
          <cell r="I1214" t="str">
            <v>Rupiah</v>
          </cell>
        </row>
        <row r="1216">
          <cell r="A1216" t="str">
            <v xml:space="preserve">       2.</v>
          </cell>
          <cell r="C1216" t="str">
            <v>Pelumas         =  (0.01-0.02 Ltr/HP/Jam) x Pw x Mp</v>
          </cell>
          <cell r="G1216" t="str">
            <v>I</v>
          </cell>
          <cell r="H1216">
            <v>66000</v>
          </cell>
          <cell r="I1216" t="str">
            <v>Rupiah</v>
          </cell>
        </row>
        <row r="1218">
          <cell r="A1218" t="str">
            <v xml:space="preserve">       3.</v>
          </cell>
          <cell r="C1218" t="str">
            <v>Perawatan dan</v>
          </cell>
          <cell r="D1218" t="str">
            <v>(12,5 % - 17,5 %)  x  B'</v>
          </cell>
          <cell r="G1218" t="str">
            <v>K</v>
          </cell>
          <cell r="H1218">
            <v>25987.5</v>
          </cell>
          <cell r="I1218" t="str">
            <v>Rupiah</v>
          </cell>
        </row>
        <row r="1219">
          <cell r="C1219" t="str">
            <v xml:space="preserve">        perbaikan    =</v>
          </cell>
          <cell r="D1219" t="str">
            <v>W'</v>
          </cell>
        </row>
        <row r="1221">
          <cell r="A1221" t="str">
            <v xml:space="preserve">       4.</v>
          </cell>
          <cell r="C1221" t="str">
            <v>Operator</v>
          </cell>
          <cell r="D1221" t="str">
            <v>=   ( 1  Orang / Jam )  x  U1</v>
          </cell>
          <cell r="G1221" t="str">
            <v>L</v>
          </cell>
          <cell r="H1221">
            <v>11875</v>
          </cell>
          <cell r="I1221" t="str">
            <v>Rupiah</v>
          </cell>
        </row>
        <row r="1222">
          <cell r="A1222" t="str">
            <v xml:space="preserve">       5.</v>
          </cell>
          <cell r="C1222" t="str">
            <v>Pembantu Operator</v>
          </cell>
          <cell r="D1222" t="str">
            <v>=   ( 2  Orang / Jam )  x  U2</v>
          </cell>
          <cell r="G1222" t="str">
            <v>M</v>
          </cell>
          <cell r="H1222">
            <v>15000</v>
          </cell>
          <cell r="I1222" t="str">
            <v>Rupiah</v>
          </cell>
        </row>
        <row r="1224">
          <cell r="C1224" t="str">
            <v>Biaya Operasi per Jam        =</v>
          </cell>
          <cell r="E1224" t="str">
            <v>(H+I+K+L+M)</v>
          </cell>
          <cell r="G1224" t="str">
            <v>P</v>
          </cell>
          <cell r="H1224">
            <v>265987.5</v>
          </cell>
          <cell r="I1224" t="str">
            <v>Rupiah</v>
          </cell>
        </row>
        <row r="1226">
          <cell r="A1226" t="str">
            <v>D.</v>
          </cell>
          <cell r="C1226" t="str">
            <v>TOTAL BIAYA SEWA ALAT / JAM   =   ( G + P )</v>
          </cell>
          <cell r="G1226" t="str">
            <v>S</v>
          </cell>
          <cell r="H1226">
            <v>328969.08628251991</v>
          </cell>
          <cell r="I1226" t="str">
            <v>Rupiah</v>
          </cell>
        </row>
        <row r="1229">
          <cell r="A1229" t="str">
            <v>E.</v>
          </cell>
          <cell r="C1229" t="str">
            <v>LAIN - LAIN</v>
          </cell>
        </row>
        <row r="1230">
          <cell r="A1230" t="str">
            <v xml:space="preserve">       1.</v>
          </cell>
          <cell r="C1230" t="str">
            <v>Tingkat Suku Bunga</v>
          </cell>
          <cell r="G1230" t="str">
            <v>i</v>
          </cell>
          <cell r="H1230">
            <v>20</v>
          </cell>
          <cell r="I1230" t="str">
            <v>% / Tahun</v>
          </cell>
        </row>
        <row r="1231">
          <cell r="A1231" t="str">
            <v xml:space="preserve">       2.</v>
          </cell>
          <cell r="C1231" t="str">
            <v>Upah Operator / Sopir</v>
          </cell>
          <cell r="G1231" t="str">
            <v>U1</v>
          </cell>
          <cell r="H1231">
            <v>11875</v>
          </cell>
          <cell r="I1231" t="str">
            <v>Rp./Jam</v>
          </cell>
        </row>
        <row r="1232">
          <cell r="A1232" t="str">
            <v xml:space="preserve">       3.</v>
          </cell>
          <cell r="C1232" t="str">
            <v>Upah Pembantu Operator / Pmb.Sopir</v>
          </cell>
          <cell r="G1232" t="str">
            <v>U2</v>
          </cell>
          <cell r="H1232">
            <v>7500</v>
          </cell>
          <cell r="I1232" t="str">
            <v>Rp./Jam</v>
          </cell>
        </row>
        <row r="1233">
          <cell r="A1233" t="str">
            <v xml:space="preserve">       4.</v>
          </cell>
          <cell r="C1233" t="str">
            <v>Bahan Bakar Bensin</v>
          </cell>
          <cell r="G1233" t="str">
            <v>Mb</v>
          </cell>
          <cell r="H1233">
            <v>5160</v>
          </cell>
          <cell r="I1233" t="str">
            <v>Liter</v>
          </cell>
        </row>
        <row r="1234">
          <cell r="A1234" t="str">
            <v xml:space="preserve">       5.</v>
          </cell>
          <cell r="C1234" t="str">
            <v>Bahan Bakar Solar</v>
          </cell>
          <cell r="G1234" t="str">
            <v>Ms</v>
          </cell>
          <cell r="H1234">
            <v>5350</v>
          </cell>
          <cell r="I1234" t="str">
            <v>Liter</v>
          </cell>
        </row>
        <row r="1235">
          <cell r="A1235" t="str">
            <v xml:space="preserve">       6.</v>
          </cell>
          <cell r="C1235" t="str">
            <v>Minyak Pelumas</v>
          </cell>
          <cell r="G1235" t="str">
            <v>Mp</v>
          </cell>
          <cell r="H1235">
            <v>30000</v>
          </cell>
          <cell r="I1235" t="str">
            <v>Liter</v>
          </cell>
        </row>
        <row r="1236">
          <cell r="A1236" t="str">
            <v xml:space="preserve">       7.</v>
          </cell>
          <cell r="C1236" t="str">
            <v>PPN diperhitungkan pada lembar Rekapitulasi</v>
          </cell>
        </row>
        <row r="1237">
          <cell r="C1237" t="str">
            <v>Biaya Pekerjaan</v>
          </cell>
        </row>
        <row r="1240">
          <cell r="A1240" t="str">
            <v>URAIAN ANALISA ALAT</v>
          </cell>
        </row>
        <row r="1243">
          <cell r="A1243" t="str">
            <v>No.</v>
          </cell>
          <cell r="C1243" t="str">
            <v>U R A I A N</v>
          </cell>
          <cell r="G1243" t="str">
            <v>KODE</v>
          </cell>
          <cell r="H1243" t="str">
            <v>KOEF.</v>
          </cell>
          <cell r="I1243" t="str">
            <v>SATUAN</v>
          </cell>
          <cell r="J1243" t="str">
            <v>KET.</v>
          </cell>
        </row>
        <row r="1246">
          <cell r="A1246" t="str">
            <v>A.</v>
          </cell>
          <cell r="C1246" t="str">
            <v>URAIAN PERALATAN</v>
          </cell>
        </row>
        <row r="1247">
          <cell r="A1247" t="str">
            <v xml:space="preserve">       1.</v>
          </cell>
          <cell r="C1247" t="str">
            <v>Jenis Peralatan</v>
          </cell>
          <cell r="G1247" t="str">
            <v>WATER PUMP 70-100 mm</v>
          </cell>
          <cell r="J1247" t="str">
            <v>E22</v>
          </cell>
        </row>
        <row r="1248">
          <cell r="A1248" t="str">
            <v xml:space="preserve">       2.</v>
          </cell>
          <cell r="C1248" t="str">
            <v>Tenaga</v>
          </cell>
          <cell r="G1248" t="str">
            <v>Pw</v>
          </cell>
          <cell r="H1248">
            <v>6</v>
          </cell>
          <cell r="I1248" t="str">
            <v>HP</v>
          </cell>
        </row>
        <row r="1249">
          <cell r="A1249" t="str">
            <v xml:space="preserve">       3.</v>
          </cell>
          <cell r="C1249" t="str">
            <v>Kapasitas</v>
          </cell>
          <cell r="G1249" t="str">
            <v>Cp</v>
          </cell>
          <cell r="H1249" t="str">
            <v xml:space="preserve">-  </v>
          </cell>
          <cell r="I1249" t="str">
            <v>-</v>
          </cell>
        </row>
        <row r="1250">
          <cell r="A1250" t="str">
            <v xml:space="preserve">       4.</v>
          </cell>
          <cell r="C1250" t="str">
            <v>Alat Baru                :</v>
          </cell>
          <cell r="D1250" t="str">
            <v xml:space="preserve">  a.  Umur Ekonomis</v>
          </cell>
          <cell r="G1250" t="str">
            <v>A</v>
          </cell>
          <cell r="H1250">
            <v>2</v>
          </cell>
          <cell r="I1250" t="str">
            <v>Tahun</v>
          </cell>
        </row>
        <row r="1251">
          <cell r="D1251" t="str">
            <v xml:space="preserve">  b.  Jam Kerja Dalam 1 Tahun</v>
          </cell>
          <cell r="G1251" t="str">
            <v>W</v>
          </cell>
          <cell r="H1251">
            <v>2000</v>
          </cell>
          <cell r="I1251" t="str">
            <v>Jam</v>
          </cell>
        </row>
        <row r="1252">
          <cell r="D1252" t="str">
            <v xml:space="preserve">  c.  Harga Alat</v>
          </cell>
          <cell r="G1252" t="str">
            <v>B</v>
          </cell>
          <cell r="H1252">
            <v>11880000</v>
          </cell>
          <cell r="I1252" t="str">
            <v>Rupiah</v>
          </cell>
        </row>
        <row r="1253">
          <cell r="A1253" t="str">
            <v xml:space="preserve">       5.</v>
          </cell>
          <cell r="C1253" t="str">
            <v>Alat Yang Dipakai  :</v>
          </cell>
          <cell r="D1253" t="str">
            <v xml:space="preserve">  a.  Umur Ekonomis</v>
          </cell>
          <cell r="G1253" t="str">
            <v>A'</v>
          </cell>
          <cell r="H1253">
            <v>2</v>
          </cell>
          <cell r="I1253" t="str">
            <v>Tahun</v>
          </cell>
          <cell r="J1253" t="str">
            <v xml:space="preserve"> Alat Baru</v>
          </cell>
        </row>
        <row r="1254">
          <cell r="D1254" t="str">
            <v xml:space="preserve">  b.  Jam Kerja Dalam 1 Tahun </v>
          </cell>
          <cell r="G1254" t="str">
            <v>W'</v>
          </cell>
          <cell r="H1254">
            <v>2000</v>
          </cell>
          <cell r="I1254" t="str">
            <v>Jam</v>
          </cell>
          <cell r="J1254" t="str">
            <v xml:space="preserve"> Alat Baru</v>
          </cell>
        </row>
        <row r="1255">
          <cell r="D1255" t="str">
            <v xml:space="preserve">  c.  Harga Alat   (*)</v>
          </cell>
          <cell r="G1255" t="str">
            <v>B'</v>
          </cell>
          <cell r="H1255">
            <v>11880000</v>
          </cell>
          <cell r="I1255" t="str">
            <v>Rupiah</v>
          </cell>
          <cell r="J1255" t="str">
            <v xml:space="preserve"> Alat Baru</v>
          </cell>
        </row>
        <row r="1257">
          <cell r="A1257" t="str">
            <v>B.</v>
          </cell>
          <cell r="C1257" t="str">
            <v>BIAYA PASTI PER JAM KERJA</v>
          </cell>
        </row>
        <row r="1258">
          <cell r="A1258" t="str">
            <v xml:space="preserve">       1.</v>
          </cell>
          <cell r="C1258" t="str">
            <v>Nilai Sisa Alat</v>
          </cell>
          <cell r="D1258" t="str">
            <v>=  10 % x B</v>
          </cell>
          <cell r="G1258" t="str">
            <v>C</v>
          </cell>
          <cell r="H1258">
            <v>1188000</v>
          </cell>
          <cell r="I1258" t="str">
            <v>Rupiah</v>
          </cell>
        </row>
        <row r="1260">
          <cell r="A1260" t="str">
            <v xml:space="preserve">       2.</v>
          </cell>
          <cell r="C1260" t="str">
            <v>Faktor Angsuran Modal    =</v>
          </cell>
          <cell r="E1260" t="str">
            <v>i x (1 + i)^A'</v>
          </cell>
          <cell r="G1260" t="str">
            <v>D</v>
          </cell>
          <cell r="H1260">
            <v>0.65454545454545454</v>
          </cell>
          <cell r="I1260" t="str">
            <v>-</v>
          </cell>
        </row>
        <row r="1261">
          <cell r="E1261" t="str">
            <v>(1 + i)^A' - 1</v>
          </cell>
        </row>
        <row r="1262">
          <cell r="A1262" t="str">
            <v xml:space="preserve">       3.</v>
          </cell>
          <cell r="C1262" t="str">
            <v>Biaya Pasti per Jam  :</v>
          </cell>
        </row>
        <row r="1263">
          <cell r="C1263" t="str">
            <v>a.  Biaya Pengembalian Modal  =</v>
          </cell>
          <cell r="E1263" t="str">
            <v>( B' - C ) x D</v>
          </cell>
          <cell r="G1263" t="str">
            <v>E</v>
          </cell>
          <cell r="H1263">
            <v>3499.2</v>
          </cell>
          <cell r="I1263" t="str">
            <v>Rupiah</v>
          </cell>
        </row>
        <row r="1264">
          <cell r="E1264" t="str">
            <v>W'</v>
          </cell>
        </row>
        <row r="1266">
          <cell r="C1266" t="str">
            <v>b.  Asuransi, dll =</v>
          </cell>
          <cell r="D1266">
            <v>2E-3</v>
          </cell>
          <cell r="E1266" t="str">
            <v xml:space="preserve">  x   B'</v>
          </cell>
          <cell r="G1266" t="str">
            <v>F</v>
          </cell>
          <cell r="H1266">
            <v>11.88</v>
          </cell>
          <cell r="I1266" t="str">
            <v>Rupiah</v>
          </cell>
        </row>
        <row r="1267">
          <cell r="E1267" t="str">
            <v>W'</v>
          </cell>
        </row>
        <row r="1269">
          <cell r="C1269" t="str">
            <v>Biaya Pasti per Jam             =</v>
          </cell>
          <cell r="E1269" t="str">
            <v>( E + F )</v>
          </cell>
          <cell r="G1269" t="str">
            <v>G</v>
          </cell>
          <cell r="H1269">
            <v>3511.08</v>
          </cell>
          <cell r="I1269" t="str">
            <v>Rupiah</v>
          </cell>
        </row>
        <row r="1271">
          <cell r="A1271" t="str">
            <v>C.</v>
          </cell>
          <cell r="C1271" t="str">
            <v>BIAYA OPERASI PER JAM KERJA</v>
          </cell>
        </row>
        <row r="1273">
          <cell r="A1273" t="str">
            <v xml:space="preserve">       1.</v>
          </cell>
          <cell r="C1273" t="str">
            <v xml:space="preserve">Bahan Bakar  =  (0.125-0.175 Ltr/HP/Jam)   x Pw x Ms </v>
          </cell>
          <cell r="G1273" t="str">
            <v>H</v>
          </cell>
          <cell r="H1273">
            <v>4012.5</v>
          </cell>
          <cell r="I1273" t="str">
            <v>Rupiah</v>
          </cell>
        </row>
        <row r="1275">
          <cell r="A1275" t="str">
            <v xml:space="preserve">       2.</v>
          </cell>
          <cell r="C1275" t="str">
            <v>Pelumas         =  (0.01-0.02 Ltr/HP/Jam) x Pw x Mp</v>
          </cell>
          <cell r="G1275" t="str">
            <v>I</v>
          </cell>
          <cell r="H1275">
            <v>1800</v>
          </cell>
          <cell r="I1275" t="str">
            <v>Rupiah</v>
          </cell>
        </row>
        <row r="1277">
          <cell r="A1277" t="str">
            <v xml:space="preserve">       3.</v>
          </cell>
          <cell r="C1277" t="str">
            <v>Perawatan dan</v>
          </cell>
          <cell r="D1277" t="str">
            <v>(12,5 % - 17,5 %)  x  B'</v>
          </cell>
          <cell r="G1277" t="str">
            <v>K</v>
          </cell>
          <cell r="H1277">
            <v>742.5</v>
          </cell>
          <cell r="I1277" t="str">
            <v>Rupiah</v>
          </cell>
        </row>
        <row r="1278">
          <cell r="C1278" t="str">
            <v xml:space="preserve">        perbaikan    =</v>
          </cell>
          <cell r="D1278" t="str">
            <v>W'</v>
          </cell>
        </row>
        <row r="1280">
          <cell r="A1280" t="str">
            <v xml:space="preserve">       4.</v>
          </cell>
          <cell r="C1280" t="str">
            <v>Operator</v>
          </cell>
          <cell r="D1280" t="str">
            <v>=   ( 1  Orang / Jam )  x  U1</v>
          </cell>
          <cell r="G1280" t="str">
            <v>L</v>
          </cell>
          <cell r="H1280">
            <v>11875</v>
          </cell>
          <cell r="I1280" t="str">
            <v>Rupiah</v>
          </cell>
        </row>
        <row r="1281">
          <cell r="A1281" t="str">
            <v xml:space="preserve">       5.</v>
          </cell>
          <cell r="C1281" t="str">
            <v>Pembantu Operator</v>
          </cell>
          <cell r="D1281" t="str">
            <v>=   ( 1  Orang / Jam )  x  U2</v>
          </cell>
          <cell r="G1281" t="str">
            <v>M</v>
          </cell>
          <cell r="H1281">
            <v>7500</v>
          </cell>
          <cell r="I1281" t="str">
            <v>Rupiah</v>
          </cell>
        </row>
        <row r="1283">
          <cell r="C1283" t="str">
            <v>Biaya Operasi per Jam        =</v>
          </cell>
          <cell r="E1283" t="str">
            <v>(H+I+K+L+M)</v>
          </cell>
          <cell r="G1283" t="str">
            <v>P</v>
          </cell>
          <cell r="H1283">
            <v>25930</v>
          </cell>
          <cell r="I1283" t="str">
            <v>Rupiah</v>
          </cell>
        </row>
        <row r="1285">
          <cell r="A1285" t="str">
            <v>D.</v>
          </cell>
          <cell r="C1285" t="str">
            <v>TOTAL BIAYA SEWA ALAT / JAM   =   ( G + P )</v>
          </cell>
          <cell r="G1285" t="str">
            <v>S</v>
          </cell>
          <cell r="H1285">
            <v>29441.08</v>
          </cell>
          <cell r="I1285" t="str">
            <v>Rupiah</v>
          </cell>
        </row>
        <row r="1288">
          <cell r="A1288" t="str">
            <v>E.</v>
          </cell>
          <cell r="C1288" t="str">
            <v>LAIN - LAIN</v>
          </cell>
        </row>
        <row r="1289">
          <cell r="A1289" t="str">
            <v xml:space="preserve">       1.</v>
          </cell>
          <cell r="C1289" t="str">
            <v>Tingkat Suku Bunga</v>
          </cell>
          <cell r="G1289" t="str">
            <v>i</v>
          </cell>
          <cell r="H1289">
            <v>20</v>
          </cell>
          <cell r="I1289" t="str">
            <v>% / Tahun</v>
          </cell>
        </row>
        <row r="1290">
          <cell r="A1290" t="str">
            <v xml:space="preserve">       2.</v>
          </cell>
          <cell r="C1290" t="str">
            <v>Upah Operator / Sopir</v>
          </cell>
          <cell r="G1290" t="str">
            <v>U1</v>
          </cell>
          <cell r="H1290">
            <v>11875</v>
          </cell>
          <cell r="I1290" t="str">
            <v>Rp./Jam</v>
          </cell>
        </row>
        <row r="1291">
          <cell r="A1291" t="str">
            <v xml:space="preserve">       3.</v>
          </cell>
          <cell r="C1291" t="str">
            <v>Upah Pembantu Operator / Pmb.Sopir</v>
          </cell>
          <cell r="G1291" t="str">
            <v>U2</v>
          </cell>
          <cell r="H1291">
            <v>7500</v>
          </cell>
          <cell r="I1291" t="str">
            <v>Rp./Jam</v>
          </cell>
        </row>
        <row r="1292">
          <cell r="A1292" t="str">
            <v xml:space="preserve">       4.</v>
          </cell>
          <cell r="C1292" t="str">
            <v>Bahan Bakar Bensin</v>
          </cell>
          <cell r="G1292" t="str">
            <v>Mb</v>
          </cell>
          <cell r="H1292">
            <v>5160</v>
          </cell>
          <cell r="I1292" t="str">
            <v>Liter</v>
          </cell>
        </row>
        <row r="1293">
          <cell r="A1293" t="str">
            <v xml:space="preserve">       5.</v>
          </cell>
          <cell r="C1293" t="str">
            <v>Bahan Bakar Solar</v>
          </cell>
          <cell r="G1293" t="str">
            <v>Ms</v>
          </cell>
          <cell r="H1293">
            <v>5350</v>
          </cell>
          <cell r="I1293" t="str">
            <v>Liter</v>
          </cell>
        </row>
        <row r="1294">
          <cell r="A1294" t="str">
            <v xml:space="preserve">       6.</v>
          </cell>
          <cell r="C1294" t="str">
            <v>Minyak Pelumas</v>
          </cell>
          <cell r="G1294" t="str">
            <v>Mp</v>
          </cell>
          <cell r="H1294">
            <v>30000</v>
          </cell>
          <cell r="I1294" t="str">
            <v>Liter</v>
          </cell>
        </row>
        <row r="1295">
          <cell r="A1295" t="str">
            <v xml:space="preserve">       7.</v>
          </cell>
          <cell r="C1295" t="str">
            <v>PPN diperhitungkan pada lembar Rekapitulasi</v>
          </cell>
        </row>
        <row r="1296">
          <cell r="C1296" t="str">
            <v>Biaya Pekerjaan</v>
          </cell>
        </row>
        <row r="1299">
          <cell r="A1299" t="str">
            <v>URAIAN ANALISA ALAT</v>
          </cell>
        </row>
        <row r="1302">
          <cell r="A1302" t="str">
            <v>No.</v>
          </cell>
          <cell r="C1302" t="str">
            <v>U R A I A N</v>
          </cell>
          <cell r="G1302" t="str">
            <v>KODE</v>
          </cell>
          <cell r="H1302" t="str">
            <v>KOEF.</v>
          </cell>
          <cell r="I1302" t="str">
            <v>SATUAN</v>
          </cell>
          <cell r="J1302" t="str">
            <v>KET.</v>
          </cell>
        </row>
        <row r="1305">
          <cell r="A1305" t="str">
            <v>A.</v>
          </cell>
          <cell r="C1305" t="str">
            <v>URAIAN PERALATAN</v>
          </cell>
        </row>
        <row r="1306">
          <cell r="A1306" t="str">
            <v xml:space="preserve">       1.</v>
          </cell>
          <cell r="C1306" t="str">
            <v>Jenis Peralatan</v>
          </cell>
          <cell r="G1306" t="str">
            <v>WATER TANKER 3000-4500 L.</v>
          </cell>
          <cell r="J1306" t="str">
            <v>E23</v>
          </cell>
        </row>
        <row r="1307">
          <cell r="A1307" t="str">
            <v xml:space="preserve">       2.</v>
          </cell>
          <cell r="C1307" t="str">
            <v>Tenaga</v>
          </cell>
          <cell r="G1307" t="str">
            <v>Pw</v>
          </cell>
          <cell r="H1307">
            <v>100</v>
          </cell>
          <cell r="I1307" t="str">
            <v>HP</v>
          </cell>
        </row>
        <row r="1308">
          <cell r="A1308" t="str">
            <v xml:space="preserve">       3.</v>
          </cell>
          <cell r="C1308" t="str">
            <v>Kapasitas</v>
          </cell>
          <cell r="G1308" t="str">
            <v>Cp</v>
          </cell>
          <cell r="H1308">
            <v>4000</v>
          </cell>
          <cell r="I1308" t="str">
            <v>Liter</v>
          </cell>
        </row>
        <row r="1309">
          <cell r="A1309" t="str">
            <v xml:space="preserve">       4.</v>
          </cell>
          <cell r="C1309" t="str">
            <v>Alat Baru                :</v>
          </cell>
          <cell r="D1309" t="str">
            <v xml:space="preserve">  a.  Umur Ekonomis</v>
          </cell>
          <cell r="G1309" t="str">
            <v>A</v>
          </cell>
          <cell r="H1309">
            <v>5</v>
          </cell>
          <cell r="I1309" t="str">
            <v>Tahun</v>
          </cell>
        </row>
        <row r="1310">
          <cell r="D1310" t="str">
            <v xml:space="preserve">  b.  Jam Kerja Dalam 1 Tahun</v>
          </cell>
          <cell r="G1310" t="str">
            <v>W</v>
          </cell>
          <cell r="H1310">
            <v>2000</v>
          </cell>
          <cell r="I1310" t="str">
            <v>Jam</v>
          </cell>
        </row>
        <row r="1311">
          <cell r="D1311" t="str">
            <v xml:space="preserve">  c.  Harga Alat</v>
          </cell>
          <cell r="G1311" t="str">
            <v>B</v>
          </cell>
          <cell r="H1311">
            <v>87120000</v>
          </cell>
          <cell r="I1311" t="str">
            <v>Rupiah</v>
          </cell>
        </row>
        <row r="1312">
          <cell r="A1312" t="str">
            <v xml:space="preserve">       5.</v>
          </cell>
          <cell r="C1312" t="str">
            <v>Alat Yang Dipakai  :</v>
          </cell>
          <cell r="D1312" t="str">
            <v xml:space="preserve">  a.  Umur Ekonomis</v>
          </cell>
          <cell r="G1312" t="str">
            <v>A'</v>
          </cell>
          <cell r="H1312">
            <v>5</v>
          </cell>
          <cell r="I1312" t="str">
            <v>Tahun</v>
          </cell>
          <cell r="J1312" t="str">
            <v xml:space="preserve"> Alat Baru</v>
          </cell>
        </row>
        <row r="1313">
          <cell r="D1313" t="str">
            <v xml:space="preserve">  b.  Jam Kerja Dalam 1 Tahun </v>
          </cell>
          <cell r="G1313" t="str">
            <v>W'</v>
          </cell>
          <cell r="H1313">
            <v>2000</v>
          </cell>
          <cell r="I1313" t="str">
            <v>Jam</v>
          </cell>
          <cell r="J1313" t="str">
            <v xml:space="preserve"> Alat Baru</v>
          </cell>
        </row>
        <row r="1314">
          <cell r="D1314" t="str">
            <v xml:space="preserve">  c.  Harga Alat   (*)</v>
          </cell>
          <cell r="G1314" t="str">
            <v>B'</v>
          </cell>
          <cell r="H1314">
            <v>87120000</v>
          </cell>
          <cell r="I1314" t="str">
            <v>Rupiah</v>
          </cell>
          <cell r="J1314" t="str">
            <v xml:space="preserve"> Alat Baru</v>
          </cell>
        </row>
        <row r="1316">
          <cell r="A1316" t="str">
            <v>B.</v>
          </cell>
          <cell r="C1316" t="str">
            <v>BIAYA PASTI PER JAM KERJA</v>
          </cell>
        </row>
        <row r="1317">
          <cell r="A1317" t="str">
            <v xml:space="preserve">       1.</v>
          </cell>
          <cell r="C1317" t="str">
            <v>Nilai Sisa Alat</v>
          </cell>
          <cell r="D1317" t="str">
            <v>=  10 % x B</v>
          </cell>
          <cell r="G1317" t="str">
            <v>C</v>
          </cell>
          <cell r="H1317">
            <v>8712000</v>
          </cell>
          <cell r="I1317" t="str">
            <v>Rupiah</v>
          </cell>
        </row>
        <row r="1319">
          <cell r="A1319" t="str">
            <v xml:space="preserve">       2.</v>
          </cell>
          <cell r="C1319" t="str">
            <v>Faktor Angsuran Modal    =</v>
          </cell>
          <cell r="E1319" t="str">
            <v>i x (1 + i)^A'</v>
          </cell>
          <cell r="G1319" t="str">
            <v>D</v>
          </cell>
          <cell r="H1319">
            <v>0.33437970328961514</v>
          </cell>
          <cell r="I1319" t="str">
            <v>-</v>
          </cell>
        </row>
        <row r="1320">
          <cell r="E1320" t="str">
            <v>(1 + i)^A' - 1</v>
          </cell>
        </row>
        <row r="1321">
          <cell r="A1321" t="str">
            <v xml:space="preserve">       3.</v>
          </cell>
          <cell r="C1321" t="str">
            <v>Biaya Pasti per Jam  :</v>
          </cell>
        </row>
        <row r="1322">
          <cell r="C1322" t="str">
            <v>a.  Biaya Pengembalian Modal  =</v>
          </cell>
          <cell r="E1322" t="str">
            <v>( B' - C ) x D</v>
          </cell>
          <cell r="G1322" t="str">
            <v>E</v>
          </cell>
          <cell r="H1322">
            <v>13109.021887766072</v>
          </cell>
          <cell r="I1322" t="str">
            <v>Rupiah</v>
          </cell>
        </row>
        <row r="1323">
          <cell r="E1323" t="str">
            <v>W'</v>
          </cell>
        </row>
        <row r="1325">
          <cell r="C1325" t="str">
            <v>b.  Asuransi, dll =</v>
          </cell>
          <cell r="D1325">
            <v>2E-3</v>
          </cell>
          <cell r="E1325" t="str">
            <v xml:space="preserve">  x   B'</v>
          </cell>
          <cell r="G1325" t="str">
            <v>F</v>
          </cell>
          <cell r="H1325">
            <v>87.12</v>
          </cell>
          <cell r="I1325" t="str">
            <v>Rupiah</v>
          </cell>
        </row>
        <row r="1326">
          <cell r="E1326" t="str">
            <v>W'</v>
          </cell>
        </row>
        <row r="1328">
          <cell r="C1328" t="str">
            <v>Biaya Pasti per Jam             =</v>
          </cell>
          <cell r="E1328" t="str">
            <v>( E + F )</v>
          </cell>
          <cell r="G1328" t="str">
            <v>G</v>
          </cell>
          <cell r="H1328">
            <v>13196.141887766073</v>
          </cell>
          <cell r="I1328" t="str">
            <v>Rupiah</v>
          </cell>
        </row>
        <row r="1330">
          <cell r="A1330" t="str">
            <v>C.</v>
          </cell>
          <cell r="C1330" t="str">
            <v>BIAYA OPERASI PER JAM KERJA</v>
          </cell>
        </row>
        <row r="1332">
          <cell r="A1332" t="str">
            <v xml:space="preserve">       1.</v>
          </cell>
          <cell r="C1332" t="str">
            <v xml:space="preserve">Bahan Bakar  =  (0.125-0.175 Ltr/HP/Jam)   x Pw x Ms </v>
          </cell>
          <cell r="G1332" t="str">
            <v>H</v>
          </cell>
          <cell r="H1332">
            <v>66875</v>
          </cell>
          <cell r="I1332" t="str">
            <v>Rupiah</v>
          </cell>
        </row>
        <row r="1334">
          <cell r="A1334" t="str">
            <v xml:space="preserve">       2.</v>
          </cell>
          <cell r="C1334" t="str">
            <v>Pelumas         =  (0.01-0.02 Ltr/HP/Jam) x Pw x Mp</v>
          </cell>
          <cell r="G1334" t="str">
            <v>I</v>
          </cell>
          <cell r="H1334">
            <v>30000</v>
          </cell>
          <cell r="I1334" t="str">
            <v>Rupiah</v>
          </cell>
        </row>
        <row r="1336">
          <cell r="A1336" t="str">
            <v xml:space="preserve">       3.</v>
          </cell>
          <cell r="C1336" t="str">
            <v>Perawatan dan</v>
          </cell>
          <cell r="D1336" t="str">
            <v>(12,5 % - 17,5 %)  x  B'</v>
          </cell>
          <cell r="G1336" t="str">
            <v>K</v>
          </cell>
          <cell r="H1336">
            <v>5445</v>
          </cell>
          <cell r="I1336" t="str">
            <v>Rupiah</v>
          </cell>
        </row>
        <row r="1337">
          <cell r="C1337" t="str">
            <v xml:space="preserve">        perbaikan    =</v>
          </cell>
          <cell r="D1337" t="str">
            <v>W'</v>
          </cell>
        </row>
        <row r="1339">
          <cell r="A1339" t="str">
            <v xml:space="preserve">       4.</v>
          </cell>
          <cell r="C1339" t="str">
            <v>Operator</v>
          </cell>
          <cell r="D1339" t="str">
            <v>=   ( 1  Orang / Jam )  x  U1</v>
          </cell>
          <cell r="G1339" t="str">
            <v>L</v>
          </cell>
          <cell r="H1339">
            <v>11875</v>
          </cell>
          <cell r="I1339" t="str">
            <v>Rupiah</v>
          </cell>
        </row>
        <row r="1340">
          <cell r="A1340" t="str">
            <v xml:space="preserve">       5.</v>
          </cell>
          <cell r="C1340" t="str">
            <v>Pembantu Operator</v>
          </cell>
          <cell r="D1340" t="str">
            <v>=   ( 1  Orang / Jam )  x  U2</v>
          </cell>
          <cell r="G1340" t="str">
            <v>M</v>
          </cell>
          <cell r="H1340">
            <v>7500</v>
          </cell>
          <cell r="I1340" t="str">
            <v>Rupiah</v>
          </cell>
        </row>
        <row r="1342">
          <cell r="C1342" t="str">
            <v>Biaya Operasi per Jam        =</v>
          </cell>
          <cell r="E1342" t="str">
            <v>(H+I+K+L+M)</v>
          </cell>
          <cell r="G1342" t="str">
            <v>P</v>
          </cell>
          <cell r="H1342">
            <v>121695</v>
          </cell>
          <cell r="I1342" t="str">
            <v>Rupiah</v>
          </cell>
        </row>
        <row r="1344">
          <cell r="A1344" t="str">
            <v>D.</v>
          </cell>
          <cell r="C1344" t="str">
            <v>TOTAL BIAYA SEWA ALAT / JAM   =   ( G + P )</v>
          </cell>
          <cell r="G1344" t="str">
            <v>S</v>
          </cell>
          <cell r="H1344">
            <v>134891.14188776608</v>
          </cell>
          <cell r="I1344" t="str">
            <v>Rupiah</v>
          </cell>
        </row>
        <row r="1347">
          <cell r="A1347" t="str">
            <v>E.</v>
          </cell>
          <cell r="C1347" t="str">
            <v>LAIN - LAIN</v>
          </cell>
        </row>
        <row r="1348">
          <cell r="A1348" t="str">
            <v xml:space="preserve">       1.</v>
          </cell>
          <cell r="C1348" t="str">
            <v>Tingkat Suku Bunga</v>
          </cell>
          <cell r="G1348" t="str">
            <v>i</v>
          </cell>
          <cell r="H1348">
            <v>20</v>
          </cell>
          <cell r="I1348" t="str">
            <v>% / Tahun</v>
          </cell>
        </row>
        <row r="1349">
          <cell r="A1349" t="str">
            <v xml:space="preserve">       2.</v>
          </cell>
          <cell r="C1349" t="str">
            <v>Upah Operator / Sopir</v>
          </cell>
          <cell r="G1349" t="str">
            <v>U1</v>
          </cell>
          <cell r="H1349">
            <v>11875</v>
          </cell>
          <cell r="I1349" t="str">
            <v>Rp./Jam</v>
          </cell>
        </row>
        <row r="1350">
          <cell r="A1350" t="str">
            <v xml:space="preserve">       3.</v>
          </cell>
          <cell r="C1350" t="str">
            <v>Upah Pembantu Operator / Pmb.Sopir</v>
          </cell>
          <cell r="G1350" t="str">
            <v>U2</v>
          </cell>
          <cell r="H1350">
            <v>7500</v>
          </cell>
          <cell r="I1350" t="str">
            <v>Rp./Jam</v>
          </cell>
        </row>
        <row r="1351">
          <cell r="A1351" t="str">
            <v xml:space="preserve">       4.</v>
          </cell>
          <cell r="C1351" t="str">
            <v>Bahan Bakar Bensin</v>
          </cell>
          <cell r="G1351" t="str">
            <v>Mb</v>
          </cell>
          <cell r="H1351">
            <v>5160</v>
          </cell>
          <cell r="I1351" t="str">
            <v>Liter</v>
          </cell>
        </row>
        <row r="1352">
          <cell r="A1352" t="str">
            <v xml:space="preserve">       5.</v>
          </cell>
          <cell r="C1352" t="str">
            <v>Bahan Bakar Solar</v>
          </cell>
          <cell r="G1352" t="str">
            <v>Ms</v>
          </cell>
          <cell r="H1352">
            <v>5350</v>
          </cell>
          <cell r="I1352" t="str">
            <v>Liter</v>
          </cell>
        </row>
        <row r="1353">
          <cell r="A1353" t="str">
            <v xml:space="preserve">       6.</v>
          </cell>
          <cell r="C1353" t="str">
            <v>Minyak Pelumas</v>
          </cell>
          <cell r="G1353" t="str">
            <v>Mp</v>
          </cell>
          <cell r="H1353">
            <v>30000</v>
          </cell>
          <cell r="I1353" t="str">
            <v>Liter</v>
          </cell>
        </row>
        <row r="1354">
          <cell r="A1354" t="str">
            <v xml:space="preserve">       7.</v>
          </cell>
          <cell r="C1354" t="str">
            <v>PPN diperhitungkan pada lembar Rekapitulasi</v>
          </cell>
        </row>
        <row r="1355">
          <cell r="C1355" t="str">
            <v>Biaya Pekerjaan</v>
          </cell>
        </row>
        <row r="1358">
          <cell r="A1358" t="str">
            <v>URAIAN ANALISA ALAT</v>
          </cell>
        </row>
        <row r="1361">
          <cell r="A1361" t="str">
            <v>No.</v>
          </cell>
          <cell r="C1361" t="str">
            <v>U R A I A N</v>
          </cell>
          <cell r="G1361" t="str">
            <v>KODE</v>
          </cell>
          <cell r="H1361" t="str">
            <v>KOEF.</v>
          </cell>
          <cell r="I1361" t="str">
            <v>SATUAN</v>
          </cell>
          <cell r="J1361" t="str">
            <v>KET.</v>
          </cell>
        </row>
        <row r="1364">
          <cell r="A1364" t="str">
            <v>A.</v>
          </cell>
          <cell r="C1364" t="str">
            <v>URAIAN PERALATAN</v>
          </cell>
        </row>
        <row r="1365">
          <cell r="A1365" t="str">
            <v xml:space="preserve">       1.</v>
          </cell>
          <cell r="C1365" t="str">
            <v>Jenis Peralatan</v>
          </cell>
          <cell r="G1365" t="str">
            <v>PEDESTRIAN ROLLER</v>
          </cell>
          <cell r="J1365" t="str">
            <v>E24</v>
          </cell>
        </row>
        <row r="1366">
          <cell r="A1366" t="str">
            <v xml:space="preserve">       2.</v>
          </cell>
          <cell r="C1366" t="str">
            <v>Tenaga</v>
          </cell>
          <cell r="G1366" t="str">
            <v>Pw</v>
          </cell>
          <cell r="H1366">
            <v>11</v>
          </cell>
          <cell r="I1366" t="str">
            <v>HP</v>
          </cell>
        </row>
        <row r="1367">
          <cell r="A1367" t="str">
            <v xml:space="preserve">       3.</v>
          </cell>
          <cell r="C1367" t="str">
            <v>Kapasitas</v>
          </cell>
          <cell r="G1367" t="str">
            <v>Cp</v>
          </cell>
          <cell r="H1367">
            <v>0.98</v>
          </cell>
          <cell r="I1367" t="str">
            <v>Ton</v>
          </cell>
        </row>
        <row r="1368">
          <cell r="A1368" t="str">
            <v xml:space="preserve">       4.</v>
          </cell>
          <cell r="C1368" t="str">
            <v>Alat Baru                :</v>
          </cell>
          <cell r="D1368" t="str">
            <v xml:space="preserve">  a.  Umur Ekonomis</v>
          </cell>
          <cell r="G1368" t="str">
            <v>A</v>
          </cell>
          <cell r="H1368">
            <v>4</v>
          </cell>
          <cell r="I1368" t="str">
            <v>Tahun</v>
          </cell>
        </row>
        <row r="1369">
          <cell r="D1369" t="str">
            <v xml:space="preserve">  b.  Jam Kerja Dalam 1 Tahun</v>
          </cell>
          <cell r="G1369" t="str">
            <v>W</v>
          </cell>
          <cell r="H1369">
            <v>2000</v>
          </cell>
          <cell r="I1369" t="str">
            <v>Jam</v>
          </cell>
        </row>
        <row r="1370">
          <cell r="D1370" t="str">
            <v xml:space="preserve">  c.  Harga Alat</v>
          </cell>
          <cell r="G1370" t="str">
            <v>B</v>
          </cell>
          <cell r="H1370">
            <v>46200000</v>
          </cell>
          <cell r="I1370" t="str">
            <v>Rupiah</v>
          </cell>
        </row>
        <row r="1371">
          <cell r="A1371" t="str">
            <v xml:space="preserve">       5.</v>
          </cell>
          <cell r="C1371" t="str">
            <v>Alat Yang Dipakai  :</v>
          </cell>
          <cell r="D1371" t="str">
            <v xml:space="preserve">  a.  Umur Ekonomis</v>
          </cell>
          <cell r="G1371" t="str">
            <v>A'</v>
          </cell>
          <cell r="H1371">
            <v>4</v>
          </cell>
          <cell r="I1371" t="str">
            <v>Tahun</v>
          </cell>
          <cell r="J1371" t="str">
            <v xml:space="preserve"> Alat Baru</v>
          </cell>
        </row>
        <row r="1372">
          <cell r="D1372" t="str">
            <v xml:space="preserve">  b.  Jam Kerja Dalam 1 Tahun </v>
          </cell>
          <cell r="G1372" t="str">
            <v>W'</v>
          </cell>
          <cell r="H1372">
            <v>2000</v>
          </cell>
          <cell r="I1372" t="str">
            <v>Jam</v>
          </cell>
          <cell r="J1372" t="str">
            <v xml:space="preserve"> Alat Baru</v>
          </cell>
        </row>
        <row r="1373">
          <cell r="D1373" t="str">
            <v xml:space="preserve">  c.  Harga Alat   (*)</v>
          </cell>
          <cell r="G1373" t="str">
            <v>B'</v>
          </cell>
          <cell r="H1373">
            <v>46200000</v>
          </cell>
          <cell r="I1373" t="str">
            <v>Rupiah</v>
          </cell>
          <cell r="J1373" t="str">
            <v xml:space="preserve"> Alat Baru</v>
          </cell>
        </row>
        <row r="1375">
          <cell r="A1375" t="str">
            <v>B.</v>
          </cell>
          <cell r="C1375" t="str">
            <v>BIAYA PASTI PER JAM KERJA</v>
          </cell>
        </row>
        <row r="1376">
          <cell r="A1376" t="str">
            <v xml:space="preserve">       1.</v>
          </cell>
          <cell r="C1376" t="str">
            <v>Nilai Sisa Alat</v>
          </cell>
          <cell r="D1376" t="str">
            <v>=  10 % x B</v>
          </cell>
          <cell r="G1376" t="str">
            <v>C</v>
          </cell>
          <cell r="H1376">
            <v>4620000</v>
          </cell>
          <cell r="I1376" t="str">
            <v>Rupiah</v>
          </cell>
        </row>
        <row r="1378">
          <cell r="A1378" t="str">
            <v xml:space="preserve">       2.</v>
          </cell>
          <cell r="C1378" t="str">
            <v>Faktor Angsuran Modal    =</v>
          </cell>
          <cell r="E1378" t="str">
            <v>i x (1 + i)^A'</v>
          </cell>
          <cell r="G1378" t="str">
            <v>D</v>
          </cell>
          <cell r="H1378">
            <v>0.38628912071535026</v>
          </cell>
          <cell r="I1378" t="str">
            <v>-</v>
          </cell>
        </row>
        <row r="1379">
          <cell r="E1379" t="str">
            <v>(1 + i)^A' - 1</v>
          </cell>
        </row>
        <row r="1380">
          <cell r="A1380" t="str">
            <v xml:space="preserve">       3.</v>
          </cell>
          <cell r="C1380" t="str">
            <v>Biaya Pasti per Jam  :</v>
          </cell>
        </row>
        <row r="1381">
          <cell r="C1381" t="str">
            <v>a.  Biaya Pengembalian Modal  =</v>
          </cell>
          <cell r="E1381" t="str">
            <v>( B' - C ) x D</v>
          </cell>
          <cell r="G1381" t="str">
            <v>E</v>
          </cell>
          <cell r="H1381">
            <v>8030.9508196721317</v>
          </cell>
          <cell r="I1381" t="str">
            <v>Rupiah</v>
          </cell>
        </row>
        <row r="1382">
          <cell r="E1382" t="str">
            <v>W'</v>
          </cell>
        </row>
        <row r="1384">
          <cell r="C1384" t="str">
            <v>b.  Asuransi, dll =</v>
          </cell>
          <cell r="D1384">
            <v>2E-3</v>
          </cell>
          <cell r="E1384" t="str">
            <v xml:space="preserve">  x   B'</v>
          </cell>
          <cell r="G1384" t="str">
            <v>F</v>
          </cell>
          <cell r="H1384">
            <v>46.2</v>
          </cell>
          <cell r="I1384" t="str">
            <v>Rupiah</v>
          </cell>
        </row>
        <row r="1385">
          <cell r="E1385" t="str">
            <v>W'</v>
          </cell>
        </row>
        <row r="1387">
          <cell r="C1387" t="str">
            <v>Biaya Pasti per Jam             =</v>
          </cell>
          <cell r="E1387" t="str">
            <v>( E + F )</v>
          </cell>
          <cell r="G1387" t="str">
            <v>G</v>
          </cell>
          <cell r="H1387">
            <v>8077.1508196721315</v>
          </cell>
          <cell r="I1387" t="str">
            <v>Rupiah</v>
          </cell>
        </row>
        <row r="1389">
          <cell r="A1389" t="str">
            <v>C.</v>
          </cell>
          <cell r="C1389" t="str">
            <v>BIAYA OPERASI PER JAM KERJA</v>
          </cell>
        </row>
        <row r="1391">
          <cell r="A1391" t="str">
            <v xml:space="preserve">       1.</v>
          </cell>
          <cell r="C1391" t="str">
            <v xml:space="preserve">Bahan Bakar  =  (0.125-0.175 Ltr/HP/Jam)   x Pw x Ms </v>
          </cell>
          <cell r="G1391" t="str">
            <v>H</v>
          </cell>
          <cell r="H1391">
            <v>7356.25</v>
          </cell>
          <cell r="I1391" t="str">
            <v>Rupiah</v>
          </cell>
        </row>
        <row r="1393">
          <cell r="A1393" t="str">
            <v xml:space="preserve">       2.</v>
          </cell>
          <cell r="C1393" t="str">
            <v>Pelumas         =  (0.01-0.02 Ltr/HP/Jam) x Pw x Mp</v>
          </cell>
          <cell r="G1393" t="str">
            <v>I</v>
          </cell>
          <cell r="H1393">
            <v>3300</v>
          </cell>
          <cell r="I1393" t="str">
            <v>Rupiah</v>
          </cell>
        </row>
        <row r="1395">
          <cell r="A1395" t="str">
            <v xml:space="preserve">       3.</v>
          </cell>
          <cell r="C1395" t="str">
            <v>Perawatan dan</v>
          </cell>
          <cell r="D1395" t="str">
            <v>(12,5 % - 17,5 %)  x  B'</v>
          </cell>
          <cell r="G1395" t="str">
            <v>K</v>
          </cell>
          <cell r="H1395">
            <v>2887.5</v>
          </cell>
          <cell r="I1395" t="str">
            <v>Rupiah</v>
          </cell>
        </row>
        <row r="1396">
          <cell r="C1396" t="str">
            <v xml:space="preserve">        perbaikan    =</v>
          </cell>
          <cell r="D1396" t="str">
            <v>W'</v>
          </cell>
        </row>
        <row r="1398">
          <cell r="A1398" t="str">
            <v xml:space="preserve">       4.</v>
          </cell>
          <cell r="C1398" t="str">
            <v>Operator</v>
          </cell>
          <cell r="D1398" t="str">
            <v>=   ( 1  Orang / Jam )  x  U1</v>
          </cell>
          <cell r="G1398" t="str">
            <v>L</v>
          </cell>
          <cell r="H1398">
            <v>11875</v>
          </cell>
          <cell r="I1398" t="str">
            <v>Rupiah</v>
          </cell>
        </row>
        <row r="1399">
          <cell r="A1399" t="str">
            <v xml:space="preserve">       5.</v>
          </cell>
          <cell r="C1399" t="str">
            <v>Pembantu Operator</v>
          </cell>
          <cell r="D1399" t="str">
            <v>=   ( 1  Orang / Jam )  x  U2</v>
          </cell>
          <cell r="G1399" t="str">
            <v>M</v>
          </cell>
          <cell r="H1399">
            <v>7500</v>
          </cell>
          <cell r="I1399" t="str">
            <v>Rupiah</v>
          </cell>
        </row>
        <row r="1401">
          <cell r="C1401" t="str">
            <v>Biaya Operasi per Jam        =</v>
          </cell>
          <cell r="E1401" t="str">
            <v>(H+I+K+L+M)</v>
          </cell>
          <cell r="G1401" t="str">
            <v>P</v>
          </cell>
          <cell r="H1401">
            <v>32918.75</v>
          </cell>
          <cell r="I1401" t="str">
            <v>Rupiah</v>
          </cell>
        </row>
        <row r="1403">
          <cell r="A1403" t="str">
            <v>D.</v>
          </cell>
          <cell r="C1403" t="str">
            <v>TOTAL BIAYA SEWA ALAT / JAM   =   ( G + P )</v>
          </cell>
          <cell r="G1403" t="str">
            <v>S</v>
          </cell>
          <cell r="H1403">
            <v>40995.900819672133</v>
          </cell>
          <cell r="I1403" t="str">
            <v>Rupiah</v>
          </cell>
        </row>
        <row r="1406">
          <cell r="A1406" t="str">
            <v>E.</v>
          </cell>
          <cell r="C1406" t="str">
            <v>LAIN - LAIN</v>
          </cell>
        </row>
        <row r="1407">
          <cell r="A1407" t="str">
            <v xml:space="preserve">       1.</v>
          </cell>
          <cell r="C1407" t="str">
            <v>Tingkat Suku Bunga</v>
          </cell>
          <cell r="G1407" t="str">
            <v>i</v>
          </cell>
          <cell r="H1407">
            <v>20</v>
          </cell>
          <cell r="I1407" t="str">
            <v>% / Tahun</v>
          </cell>
        </row>
        <row r="1408">
          <cell r="A1408" t="str">
            <v xml:space="preserve">       2.</v>
          </cell>
          <cell r="C1408" t="str">
            <v>Upah Operator / Sopir</v>
          </cell>
          <cell r="G1408" t="str">
            <v>U1</v>
          </cell>
          <cell r="H1408">
            <v>11875</v>
          </cell>
          <cell r="I1408" t="str">
            <v>Rp./Jam</v>
          </cell>
        </row>
        <row r="1409">
          <cell r="A1409" t="str">
            <v xml:space="preserve">       3.</v>
          </cell>
          <cell r="C1409" t="str">
            <v>Upah Pembantu Operator / Pmb.Sopir</v>
          </cell>
          <cell r="G1409" t="str">
            <v>U2</v>
          </cell>
          <cell r="H1409">
            <v>7500</v>
          </cell>
          <cell r="I1409" t="str">
            <v>Rp./Jam</v>
          </cell>
        </row>
        <row r="1410">
          <cell r="A1410" t="str">
            <v xml:space="preserve">       4.</v>
          </cell>
          <cell r="C1410" t="str">
            <v>Bahan Bakar Bensin</v>
          </cell>
          <cell r="G1410" t="str">
            <v>Mb</v>
          </cell>
          <cell r="H1410">
            <v>5160</v>
          </cell>
          <cell r="I1410" t="str">
            <v>Liter</v>
          </cell>
        </row>
        <row r="1411">
          <cell r="A1411" t="str">
            <v xml:space="preserve">       5.</v>
          </cell>
          <cell r="C1411" t="str">
            <v>Bahan Bakar Solar</v>
          </cell>
          <cell r="G1411" t="str">
            <v>Ms</v>
          </cell>
          <cell r="H1411">
            <v>5350</v>
          </cell>
          <cell r="I1411" t="str">
            <v>Liter</v>
          </cell>
        </row>
        <row r="1412">
          <cell r="A1412" t="str">
            <v xml:space="preserve">       6.</v>
          </cell>
          <cell r="C1412" t="str">
            <v>Minyak Pelumas</v>
          </cell>
          <cell r="G1412" t="str">
            <v>Mp</v>
          </cell>
          <cell r="H1412">
            <v>30000</v>
          </cell>
          <cell r="I1412" t="str">
            <v>Liter</v>
          </cell>
        </row>
        <row r="1413">
          <cell r="A1413" t="str">
            <v xml:space="preserve">       7.</v>
          </cell>
          <cell r="C1413" t="str">
            <v>PPN diperhitungkan pada lembar Rekapitulasi</v>
          </cell>
        </row>
        <row r="1414">
          <cell r="C1414" t="str">
            <v>Biaya Pekerjaan</v>
          </cell>
        </row>
        <row r="1417">
          <cell r="A1417" t="str">
            <v>URAIAN ANALISA ALAT</v>
          </cell>
        </row>
        <row r="1420">
          <cell r="A1420" t="str">
            <v>No.</v>
          </cell>
          <cell r="C1420" t="str">
            <v>U R A I A N</v>
          </cell>
          <cell r="G1420" t="str">
            <v>KODE</v>
          </cell>
          <cell r="H1420" t="str">
            <v>KOEF.</v>
          </cell>
          <cell r="I1420" t="str">
            <v>SATUAN</v>
          </cell>
          <cell r="J1420" t="str">
            <v>KET.</v>
          </cell>
        </row>
        <row r="1423">
          <cell r="A1423" t="str">
            <v>A.</v>
          </cell>
          <cell r="C1423" t="str">
            <v>URAIAN PERALATAN</v>
          </cell>
        </row>
        <row r="1424">
          <cell r="A1424" t="str">
            <v xml:space="preserve">       1.</v>
          </cell>
          <cell r="C1424" t="str">
            <v>Jenis Peralatan</v>
          </cell>
          <cell r="G1424" t="str">
            <v>TAMPER</v>
          </cell>
          <cell r="J1424" t="str">
            <v>E25</v>
          </cell>
        </row>
        <row r="1425">
          <cell r="A1425" t="str">
            <v xml:space="preserve">       2.</v>
          </cell>
          <cell r="C1425" t="str">
            <v>Tenaga</v>
          </cell>
          <cell r="G1425" t="str">
            <v>Pw</v>
          </cell>
          <cell r="H1425">
            <v>5</v>
          </cell>
          <cell r="I1425" t="str">
            <v>HP</v>
          </cell>
        </row>
        <row r="1426">
          <cell r="A1426" t="str">
            <v xml:space="preserve">       3.</v>
          </cell>
          <cell r="C1426" t="str">
            <v>Kapasitas</v>
          </cell>
          <cell r="G1426" t="str">
            <v>Cp</v>
          </cell>
          <cell r="H1426">
            <v>0.17</v>
          </cell>
          <cell r="I1426" t="str">
            <v>Ton</v>
          </cell>
        </row>
        <row r="1427">
          <cell r="A1427" t="str">
            <v xml:space="preserve">       4.</v>
          </cell>
          <cell r="C1427" t="str">
            <v>Alat Baru                :</v>
          </cell>
          <cell r="D1427" t="str">
            <v xml:space="preserve">  a.  Umur Ekonomis</v>
          </cell>
          <cell r="G1427" t="str">
            <v>A</v>
          </cell>
          <cell r="H1427">
            <v>4</v>
          </cell>
          <cell r="I1427" t="str">
            <v>Tahun</v>
          </cell>
        </row>
        <row r="1428">
          <cell r="D1428" t="str">
            <v xml:space="preserve">  b.  Jam Kerja Dalam 1 Tahun</v>
          </cell>
          <cell r="G1428" t="str">
            <v>W</v>
          </cell>
          <cell r="H1428">
            <v>1000</v>
          </cell>
          <cell r="I1428" t="str">
            <v>Jam</v>
          </cell>
        </row>
        <row r="1429">
          <cell r="D1429" t="str">
            <v xml:space="preserve">  c.  Harga Alat</v>
          </cell>
          <cell r="G1429" t="str">
            <v>B</v>
          </cell>
          <cell r="H1429">
            <v>17490000</v>
          </cell>
          <cell r="I1429" t="str">
            <v>Rupiah</v>
          </cell>
        </row>
        <row r="1430">
          <cell r="A1430" t="str">
            <v xml:space="preserve">       5.</v>
          </cell>
          <cell r="C1430" t="str">
            <v>Alat Yang Dipakai  :</v>
          </cell>
          <cell r="D1430" t="str">
            <v xml:space="preserve">  a.  Umur Ekonomis</v>
          </cell>
          <cell r="G1430" t="str">
            <v>A'</v>
          </cell>
          <cell r="H1430">
            <v>4</v>
          </cell>
          <cell r="I1430" t="str">
            <v>Tahun</v>
          </cell>
          <cell r="J1430" t="str">
            <v xml:space="preserve"> Alat Baru</v>
          </cell>
        </row>
        <row r="1431">
          <cell r="D1431" t="str">
            <v xml:space="preserve">  b.  Jam Kerja Dalam 1 Tahun </v>
          </cell>
          <cell r="G1431" t="str">
            <v>W'</v>
          </cell>
          <cell r="H1431">
            <v>1000</v>
          </cell>
          <cell r="I1431" t="str">
            <v>Jam</v>
          </cell>
          <cell r="J1431" t="str">
            <v xml:space="preserve"> Alat Baru</v>
          </cell>
        </row>
        <row r="1432">
          <cell r="D1432" t="str">
            <v xml:space="preserve">  c.  Harga Alat   (*)</v>
          </cell>
          <cell r="G1432" t="str">
            <v>B'</v>
          </cell>
          <cell r="H1432">
            <v>17490000</v>
          </cell>
          <cell r="I1432" t="str">
            <v>Rupiah</v>
          </cell>
          <cell r="J1432" t="str">
            <v xml:space="preserve"> Alat Baru</v>
          </cell>
        </row>
        <row r="1434">
          <cell r="A1434" t="str">
            <v>B.</v>
          </cell>
          <cell r="C1434" t="str">
            <v>BIAYA PASTI PER JAM KERJA</v>
          </cell>
        </row>
        <row r="1435">
          <cell r="A1435" t="str">
            <v xml:space="preserve">       1.</v>
          </cell>
          <cell r="C1435" t="str">
            <v>Nilai Sisa Alat</v>
          </cell>
          <cell r="D1435" t="str">
            <v>=  10 % x B</v>
          </cell>
          <cell r="G1435" t="str">
            <v>C</v>
          </cell>
          <cell r="H1435">
            <v>1749000</v>
          </cell>
          <cell r="I1435" t="str">
            <v>Rupiah</v>
          </cell>
        </row>
        <row r="1437">
          <cell r="A1437" t="str">
            <v xml:space="preserve">       2.</v>
          </cell>
          <cell r="C1437" t="str">
            <v>Faktor Angsuran Modal    =</v>
          </cell>
          <cell r="E1437" t="str">
            <v>i x (1 + i)^A'</v>
          </cell>
          <cell r="G1437" t="str">
            <v>D</v>
          </cell>
          <cell r="H1437">
            <v>0.38628912071535026</v>
          </cell>
          <cell r="I1437" t="str">
            <v>-</v>
          </cell>
        </row>
        <row r="1438">
          <cell r="E1438" t="str">
            <v>(1 + i)^A' - 1</v>
          </cell>
        </row>
        <row r="1439">
          <cell r="A1439" t="str">
            <v xml:space="preserve">       3.</v>
          </cell>
          <cell r="C1439" t="str">
            <v>Biaya Pasti per Jam  :</v>
          </cell>
        </row>
        <row r="1440">
          <cell r="C1440" t="str">
            <v>a.  Biaya Pengembalian Modal  =</v>
          </cell>
          <cell r="E1440" t="str">
            <v>( B' - C ) x D</v>
          </cell>
          <cell r="G1440" t="str">
            <v>E</v>
          </cell>
          <cell r="H1440">
            <v>6080.5770491803287</v>
          </cell>
          <cell r="I1440" t="str">
            <v>Rupiah</v>
          </cell>
        </row>
        <row r="1441">
          <cell r="E1441" t="str">
            <v>W'</v>
          </cell>
        </row>
        <row r="1443">
          <cell r="C1443" t="str">
            <v>b.  Asuransi, dll =</v>
          </cell>
          <cell r="D1443">
            <v>2E-3</v>
          </cell>
          <cell r="E1443" t="str">
            <v xml:space="preserve">  x   B'</v>
          </cell>
          <cell r="G1443" t="str">
            <v>F</v>
          </cell>
          <cell r="H1443">
            <v>34.979999999999997</v>
          </cell>
          <cell r="I1443" t="str">
            <v>Rupiah</v>
          </cell>
        </row>
        <row r="1444">
          <cell r="E1444" t="str">
            <v>W'</v>
          </cell>
        </row>
        <row r="1446">
          <cell r="C1446" t="str">
            <v>Biaya Pasti per Jam             =</v>
          </cell>
          <cell r="E1446" t="str">
            <v>( E + F )</v>
          </cell>
          <cell r="G1446" t="str">
            <v>G</v>
          </cell>
          <cell r="H1446">
            <v>6115.5570491803282</v>
          </cell>
          <cell r="I1446" t="str">
            <v>Rupiah</v>
          </cell>
        </row>
        <row r="1448">
          <cell r="A1448" t="str">
            <v>C.</v>
          </cell>
          <cell r="C1448" t="str">
            <v>BIAYA OPERASI PER JAM KERJA</v>
          </cell>
        </row>
        <row r="1450">
          <cell r="A1450" t="str">
            <v xml:space="preserve">       1.</v>
          </cell>
          <cell r="C1450" t="str">
            <v xml:space="preserve">Bahan Bakar  =  (0.125-0.175 Ltr/HP/Jam)   x Pw x Ms </v>
          </cell>
          <cell r="G1450" t="str">
            <v>H</v>
          </cell>
          <cell r="H1450">
            <v>3343.75</v>
          </cell>
          <cell r="I1450" t="str">
            <v>Rupiah</v>
          </cell>
        </row>
        <row r="1452">
          <cell r="A1452" t="str">
            <v xml:space="preserve">       2.</v>
          </cell>
          <cell r="C1452" t="str">
            <v>Pelumas         =  (0.01-0.02 Ltr/HP/Jam) x Pw x Mp</v>
          </cell>
          <cell r="G1452" t="str">
            <v>I</v>
          </cell>
          <cell r="H1452">
            <v>1500</v>
          </cell>
          <cell r="I1452" t="str">
            <v>Rupiah</v>
          </cell>
        </row>
        <row r="1454">
          <cell r="A1454" t="str">
            <v xml:space="preserve">       3.</v>
          </cell>
          <cell r="C1454" t="str">
            <v>Perawatan dan</v>
          </cell>
          <cell r="D1454" t="str">
            <v>(12,5 % - 17,5 %)  x  B'</v>
          </cell>
          <cell r="G1454" t="str">
            <v>K</v>
          </cell>
          <cell r="H1454">
            <v>2186.25</v>
          </cell>
          <cell r="I1454" t="str">
            <v>Rupiah</v>
          </cell>
        </row>
        <row r="1455">
          <cell r="C1455" t="str">
            <v xml:space="preserve">        perbaikan    =</v>
          </cell>
          <cell r="D1455" t="str">
            <v>W'</v>
          </cell>
        </row>
        <row r="1457">
          <cell r="A1457" t="str">
            <v xml:space="preserve">       4.</v>
          </cell>
          <cell r="C1457" t="str">
            <v>Operator</v>
          </cell>
          <cell r="D1457" t="str">
            <v>=   ( 1  Orang / Jam )  x  U1</v>
          </cell>
          <cell r="G1457" t="str">
            <v>L</v>
          </cell>
          <cell r="H1457">
            <v>11875</v>
          </cell>
          <cell r="I1457" t="str">
            <v>Rupiah</v>
          </cell>
        </row>
        <row r="1458">
          <cell r="A1458" t="str">
            <v xml:space="preserve">       5.</v>
          </cell>
          <cell r="C1458" t="str">
            <v>Pembantu Operator</v>
          </cell>
          <cell r="D1458" t="str">
            <v>=   ( 1  Orang / Jam )  x  U2</v>
          </cell>
          <cell r="G1458" t="str">
            <v>M</v>
          </cell>
          <cell r="H1458">
            <v>7500</v>
          </cell>
          <cell r="I1458" t="str">
            <v>Rupiah</v>
          </cell>
        </row>
        <row r="1460">
          <cell r="C1460" t="str">
            <v>Biaya Operasi per Jam        =</v>
          </cell>
          <cell r="E1460" t="str">
            <v>(H+I+K+L+M)</v>
          </cell>
          <cell r="G1460" t="str">
            <v>P</v>
          </cell>
          <cell r="H1460">
            <v>26405</v>
          </cell>
          <cell r="I1460" t="str">
            <v>Rupiah</v>
          </cell>
        </row>
        <row r="1462">
          <cell r="A1462" t="str">
            <v>D.</v>
          </cell>
          <cell r="C1462" t="str">
            <v>TOTAL BIAYA SEWA ALAT / JAM   =   ( G + P )</v>
          </cell>
          <cell r="G1462" t="str">
            <v>S</v>
          </cell>
          <cell r="H1462">
            <v>32520.55704918033</v>
          </cell>
          <cell r="I1462" t="str">
            <v>Rupiah</v>
          </cell>
        </row>
        <row r="1465">
          <cell r="A1465" t="str">
            <v>E.</v>
          </cell>
          <cell r="C1465" t="str">
            <v>LAIN - LAIN</v>
          </cell>
        </row>
        <row r="1466">
          <cell r="A1466" t="str">
            <v xml:space="preserve">       1.</v>
          </cell>
          <cell r="C1466" t="str">
            <v>Tingkat Suku Bunga</v>
          </cell>
          <cell r="G1466" t="str">
            <v>i</v>
          </cell>
          <cell r="H1466">
            <v>20</v>
          </cell>
          <cell r="I1466" t="str">
            <v>% / Tahun</v>
          </cell>
        </row>
        <row r="1467">
          <cell r="A1467" t="str">
            <v xml:space="preserve">       2.</v>
          </cell>
          <cell r="C1467" t="str">
            <v>Upah Operator / Sopir</v>
          </cell>
          <cell r="G1467" t="str">
            <v>U1</v>
          </cell>
          <cell r="H1467">
            <v>11875</v>
          </cell>
          <cell r="I1467" t="str">
            <v>Rp./Jam</v>
          </cell>
        </row>
        <row r="1468">
          <cell r="A1468" t="str">
            <v xml:space="preserve">       3.</v>
          </cell>
          <cell r="C1468" t="str">
            <v>Upah Pembantu Operator / Pmb.Sopir</v>
          </cell>
          <cell r="G1468" t="str">
            <v>U2</v>
          </cell>
          <cell r="H1468">
            <v>7500</v>
          </cell>
          <cell r="I1468" t="str">
            <v>Rp./Jam</v>
          </cell>
        </row>
        <row r="1469">
          <cell r="A1469" t="str">
            <v xml:space="preserve">       4.</v>
          </cell>
          <cell r="C1469" t="str">
            <v>Bahan Bakar Bensin</v>
          </cell>
          <cell r="G1469" t="str">
            <v>Mb</v>
          </cell>
          <cell r="H1469">
            <v>5160</v>
          </cell>
          <cell r="I1469" t="str">
            <v>Liter</v>
          </cell>
        </row>
        <row r="1470">
          <cell r="A1470" t="str">
            <v xml:space="preserve">       5.</v>
          </cell>
          <cell r="C1470" t="str">
            <v>Bahan Bakar Solar</v>
          </cell>
          <cell r="G1470" t="str">
            <v>Ms</v>
          </cell>
          <cell r="H1470">
            <v>5350</v>
          </cell>
          <cell r="I1470" t="str">
            <v>Liter</v>
          </cell>
        </row>
        <row r="1471">
          <cell r="A1471" t="str">
            <v xml:space="preserve">       6.</v>
          </cell>
          <cell r="C1471" t="str">
            <v>Minyak Pelumas</v>
          </cell>
          <cell r="G1471" t="str">
            <v>Mp</v>
          </cell>
          <cell r="H1471">
            <v>30000</v>
          </cell>
          <cell r="I1471" t="str">
            <v>Liter</v>
          </cell>
        </row>
        <row r="1472">
          <cell r="A1472" t="str">
            <v xml:space="preserve">       7.</v>
          </cell>
          <cell r="C1472" t="str">
            <v>PPN diperhitungkan pada lembar Rekapitulasi</v>
          </cell>
        </row>
        <row r="1473">
          <cell r="C1473" t="str">
            <v>Biaya Pekerjaan</v>
          </cell>
        </row>
        <row r="1476">
          <cell r="A1476" t="str">
            <v>URAIAN ANALISA ALAT</v>
          </cell>
        </row>
        <row r="1479">
          <cell r="A1479" t="str">
            <v>No.</v>
          </cell>
          <cell r="C1479" t="str">
            <v>U R A I A N</v>
          </cell>
          <cell r="G1479" t="str">
            <v>KODE</v>
          </cell>
          <cell r="H1479" t="str">
            <v>KOEF.</v>
          </cell>
          <cell r="I1479" t="str">
            <v>SATUAN</v>
          </cell>
          <cell r="J1479" t="str">
            <v>KET.</v>
          </cell>
        </row>
        <row r="1482">
          <cell r="A1482" t="str">
            <v>A.</v>
          </cell>
          <cell r="C1482" t="str">
            <v>URAIAN PERALATAN</v>
          </cell>
        </row>
        <row r="1483">
          <cell r="A1483" t="str">
            <v xml:space="preserve">       1.</v>
          </cell>
          <cell r="C1483" t="str">
            <v>Jenis Peralatan</v>
          </cell>
          <cell r="G1483" t="str">
            <v>JACK HAMMER</v>
          </cell>
          <cell r="J1483" t="str">
            <v>E26</v>
          </cell>
        </row>
        <row r="1484">
          <cell r="A1484" t="str">
            <v xml:space="preserve">       2.</v>
          </cell>
          <cell r="C1484" t="str">
            <v>Tenaga</v>
          </cell>
          <cell r="G1484" t="str">
            <v>Pw</v>
          </cell>
          <cell r="H1484">
            <v>3</v>
          </cell>
          <cell r="I1484" t="str">
            <v>HP</v>
          </cell>
        </row>
        <row r="1485">
          <cell r="A1485" t="str">
            <v xml:space="preserve">       3.</v>
          </cell>
          <cell r="C1485" t="str">
            <v>Kapasitas</v>
          </cell>
          <cell r="G1485" t="str">
            <v>Cp</v>
          </cell>
          <cell r="H1485" t="str">
            <v xml:space="preserve">-  </v>
          </cell>
          <cell r="I1485" t="str">
            <v>-</v>
          </cell>
        </row>
        <row r="1486">
          <cell r="A1486" t="str">
            <v xml:space="preserve">       4.</v>
          </cell>
          <cell r="C1486" t="str">
            <v>Alat Baru                :</v>
          </cell>
          <cell r="D1486" t="str">
            <v xml:space="preserve">  a.  Umur Ekonomis</v>
          </cell>
          <cell r="G1486" t="str">
            <v>A</v>
          </cell>
          <cell r="H1486">
            <v>4</v>
          </cell>
          <cell r="I1486" t="str">
            <v>Tahun</v>
          </cell>
        </row>
        <row r="1487">
          <cell r="D1487" t="str">
            <v xml:space="preserve">  b.  Jam Kerja Dalam 1 Tahun</v>
          </cell>
          <cell r="G1487" t="str">
            <v>W</v>
          </cell>
          <cell r="H1487">
            <v>1000</v>
          </cell>
          <cell r="I1487" t="str">
            <v>Jam</v>
          </cell>
        </row>
        <row r="1488">
          <cell r="D1488" t="str">
            <v xml:space="preserve">  c.  Harga Alat</v>
          </cell>
          <cell r="G1488" t="str">
            <v>B</v>
          </cell>
          <cell r="H1488">
            <v>17490000</v>
          </cell>
          <cell r="I1488" t="str">
            <v>Rupiah</v>
          </cell>
        </row>
        <row r="1489">
          <cell r="A1489" t="str">
            <v xml:space="preserve">       5.</v>
          </cell>
          <cell r="C1489" t="str">
            <v>Alat Yang Dipakai  :</v>
          </cell>
          <cell r="D1489" t="str">
            <v xml:space="preserve">  a.  Umur Ekonomis</v>
          </cell>
          <cell r="G1489" t="str">
            <v>A'</v>
          </cell>
          <cell r="H1489">
            <v>4</v>
          </cell>
          <cell r="I1489" t="str">
            <v>Tahun</v>
          </cell>
          <cell r="J1489" t="str">
            <v xml:space="preserve"> Alat Baru</v>
          </cell>
        </row>
        <row r="1490">
          <cell r="D1490" t="str">
            <v xml:space="preserve">  b.  Jam Kerja Dalam 1 Tahun </v>
          </cell>
          <cell r="G1490" t="str">
            <v>W'</v>
          </cell>
          <cell r="H1490">
            <v>1000</v>
          </cell>
          <cell r="I1490" t="str">
            <v>Jam</v>
          </cell>
          <cell r="J1490" t="str">
            <v xml:space="preserve"> Alat Baru</v>
          </cell>
        </row>
        <row r="1491">
          <cell r="D1491" t="str">
            <v xml:space="preserve">  c.  Harga Alat   (*)</v>
          </cell>
          <cell r="G1491" t="str">
            <v>B'</v>
          </cell>
          <cell r="H1491">
            <v>17490000</v>
          </cell>
          <cell r="I1491" t="str">
            <v>Rupiah</v>
          </cell>
          <cell r="J1491" t="str">
            <v xml:space="preserve"> Alat Baru</v>
          </cell>
        </row>
        <row r="1493">
          <cell r="A1493" t="str">
            <v>B.</v>
          </cell>
          <cell r="C1493" t="str">
            <v>BIAYA PASTI PER JAM KERJA</v>
          </cell>
        </row>
        <row r="1494">
          <cell r="A1494" t="str">
            <v xml:space="preserve">       1.</v>
          </cell>
          <cell r="C1494" t="str">
            <v>Nilai Sisa Alat</v>
          </cell>
          <cell r="D1494" t="str">
            <v>=  10 % x B</v>
          </cell>
          <cell r="G1494" t="str">
            <v>C</v>
          </cell>
          <cell r="H1494">
            <v>1749000</v>
          </cell>
          <cell r="I1494" t="str">
            <v>Rupiah</v>
          </cell>
        </row>
        <row r="1496">
          <cell r="A1496" t="str">
            <v xml:space="preserve">       2.</v>
          </cell>
          <cell r="C1496" t="str">
            <v>Faktor Angsuran Modal    =</v>
          </cell>
          <cell r="E1496" t="str">
            <v>i x (1 + i)^A'</v>
          </cell>
          <cell r="G1496" t="str">
            <v>D</v>
          </cell>
          <cell r="H1496">
            <v>0.38628912071535026</v>
          </cell>
          <cell r="I1496" t="str">
            <v>-</v>
          </cell>
        </row>
        <row r="1497">
          <cell r="E1497" t="str">
            <v>(1 + i)^A' - 1</v>
          </cell>
        </row>
        <row r="1498">
          <cell r="A1498" t="str">
            <v xml:space="preserve">       3.</v>
          </cell>
          <cell r="C1498" t="str">
            <v>Biaya Pasti per Jam  :</v>
          </cell>
        </row>
        <row r="1499">
          <cell r="C1499" t="str">
            <v>a.  Biaya Pengembalian Modal  =</v>
          </cell>
          <cell r="E1499" t="str">
            <v>( B' - C ) x D</v>
          </cell>
          <cell r="G1499" t="str">
            <v>E</v>
          </cell>
          <cell r="H1499">
            <v>6080.5770491803287</v>
          </cell>
          <cell r="I1499" t="str">
            <v>Rupiah</v>
          </cell>
        </row>
        <row r="1500">
          <cell r="E1500" t="str">
            <v>W'</v>
          </cell>
        </row>
        <row r="1502">
          <cell r="C1502" t="str">
            <v>b.  Asuransi, dll =</v>
          </cell>
          <cell r="D1502">
            <v>2E-3</v>
          </cell>
          <cell r="E1502" t="str">
            <v xml:space="preserve">  x   B'</v>
          </cell>
          <cell r="G1502" t="str">
            <v>F</v>
          </cell>
          <cell r="H1502">
            <v>34.979999999999997</v>
          </cell>
          <cell r="I1502" t="str">
            <v>Rupiah</v>
          </cell>
        </row>
        <row r="1503">
          <cell r="E1503" t="str">
            <v>W'</v>
          </cell>
        </row>
        <row r="1505">
          <cell r="C1505" t="str">
            <v>Biaya Pasti per Jam             =</v>
          </cell>
          <cell r="E1505" t="str">
            <v>( E + F )</v>
          </cell>
          <cell r="G1505" t="str">
            <v>G</v>
          </cell>
          <cell r="H1505">
            <v>6115.5570491803282</v>
          </cell>
          <cell r="I1505" t="str">
            <v>Rupiah</v>
          </cell>
        </row>
        <row r="1507">
          <cell r="A1507" t="str">
            <v>C.</v>
          </cell>
          <cell r="C1507" t="str">
            <v>BIAYA OPERASI PER JAM KERJA</v>
          </cell>
        </row>
        <row r="1509">
          <cell r="A1509" t="str">
            <v xml:space="preserve">       1.</v>
          </cell>
          <cell r="C1509" t="str">
            <v xml:space="preserve">Bahan Bakar  =  (0.125-0.175 Ltr/HP/Jam)   x Pw x Ms </v>
          </cell>
          <cell r="G1509" t="str">
            <v>H</v>
          </cell>
          <cell r="H1509">
            <v>2006.25</v>
          </cell>
          <cell r="I1509" t="str">
            <v>Rupiah</v>
          </cell>
        </row>
        <row r="1511">
          <cell r="A1511" t="str">
            <v xml:space="preserve">       2.</v>
          </cell>
          <cell r="C1511" t="str">
            <v>Pelumas         =  (0.01-0.02 Ltr/HP/Jam) x Pw x Mp</v>
          </cell>
          <cell r="G1511" t="str">
            <v>I</v>
          </cell>
          <cell r="H1511">
            <v>900</v>
          </cell>
          <cell r="I1511" t="str">
            <v>Rupiah</v>
          </cell>
        </row>
        <row r="1513">
          <cell r="A1513" t="str">
            <v xml:space="preserve">       3.</v>
          </cell>
          <cell r="C1513" t="str">
            <v>Perawatan dan</v>
          </cell>
          <cell r="D1513" t="str">
            <v>(12,5 % - 17,5 %)  x  B'</v>
          </cell>
          <cell r="G1513" t="str">
            <v>K</v>
          </cell>
          <cell r="H1513">
            <v>2186.25</v>
          </cell>
          <cell r="I1513" t="str">
            <v>Rupiah</v>
          </cell>
        </row>
        <row r="1514">
          <cell r="C1514" t="str">
            <v xml:space="preserve">        perbaikan    =</v>
          </cell>
          <cell r="D1514" t="str">
            <v>W'</v>
          </cell>
        </row>
        <row r="1516">
          <cell r="A1516" t="str">
            <v xml:space="preserve">       4.</v>
          </cell>
          <cell r="C1516" t="str">
            <v>Operator</v>
          </cell>
          <cell r="D1516" t="str">
            <v>=   ( 1  Orang / Jam )  x  U1</v>
          </cell>
          <cell r="G1516" t="str">
            <v>L</v>
          </cell>
          <cell r="H1516">
            <v>11875</v>
          </cell>
          <cell r="I1516" t="str">
            <v>Rupiah</v>
          </cell>
        </row>
        <row r="1517">
          <cell r="A1517" t="str">
            <v xml:space="preserve">       5.</v>
          </cell>
          <cell r="C1517" t="str">
            <v>Pembantu Operator</v>
          </cell>
          <cell r="D1517" t="str">
            <v>=   ( 1  Orang / Jam )  x  U2</v>
          </cell>
          <cell r="G1517" t="str">
            <v>M</v>
          </cell>
          <cell r="H1517">
            <v>7500</v>
          </cell>
          <cell r="I1517" t="str">
            <v>Rupiah</v>
          </cell>
        </row>
        <row r="1519">
          <cell r="C1519" t="str">
            <v>Biaya Operasi per Jam        =</v>
          </cell>
          <cell r="E1519" t="str">
            <v>(H+I+K+L+M)</v>
          </cell>
          <cell r="G1519" t="str">
            <v>P</v>
          </cell>
          <cell r="H1519">
            <v>24467.5</v>
          </cell>
          <cell r="I1519" t="str">
            <v>Rupiah</v>
          </cell>
        </row>
        <row r="1521">
          <cell r="A1521" t="str">
            <v>D.</v>
          </cell>
          <cell r="C1521" t="str">
            <v>TOTAL BIAYA SEWA ALAT / JAM   =   ( G + P )</v>
          </cell>
          <cell r="G1521" t="str">
            <v>S</v>
          </cell>
          <cell r="H1521">
            <v>30583.05704918033</v>
          </cell>
          <cell r="I1521" t="str">
            <v>Rupiah</v>
          </cell>
        </row>
        <row r="1524">
          <cell r="A1524" t="str">
            <v>E.</v>
          </cell>
          <cell r="C1524" t="str">
            <v>LAIN - LAIN</v>
          </cell>
        </row>
        <row r="1525">
          <cell r="A1525" t="str">
            <v xml:space="preserve">       1.</v>
          </cell>
          <cell r="C1525" t="str">
            <v>Tingkat Suku Bunga</v>
          </cell>
          <cell r="G1525" t="str">
            <v>i</v>
          </cell>
          <cell r="H1525">
            <v>20</v>
          </cell>
          <cell r="I1525" t="str">
            <v>% / Tahun</v>
          </cell>
        </row>
        <row r="1526">
          <cell r="A1526" t="str">
            <v xml:space="preserve">       2.</v>
          </cell>
          <cell r="C1526" t="str">
            <v>Upah Operator / Sopir</v>
          </cell>
          <cell r="G1526" t="str">
            <v>U1</v>
          </cell>
          <cell r="H1526">
            <v>11875</v>
          </cell>
          <cell r="I1526" t="str">
            <v>Rp./Jam</v>
          </cell>
        </row>
        <row r="1527">
          <cell r="A1527" t="str">
            <v xml:space="preserve">       3.</v>
          </cell>
          <cell r="C1527" t="str">
            <v>Upah Pembantu Operator / Pmb.Sopir</v>
          </cell>
          <cell r="G1527" t="str">
            <v>U2</v>
          </cell>
          <cell r="H1527">
            <v>7500</v>
          </cell>
          <cell r="I1527" t="str">
            <v>Rp./Jam</v>
          </cell>
        </row>
        <row r="1528">
          <cell r="A1528" t="str">
            <v xml:space="preserve">       4.</v>
          </cell>
          <cell r="C1528" t="str">
            <v>Bahan Bakar Bensin</v>
          </cell>
          <cell r="G1528" t="str">
            <v>Mb</v>
          </cell>
          <cell r="H1528">
            <v>5160</v>
          </cell>
          <cell r="I1528" t="str">
            <v>Liter</v>
          </cell>
        </row>
        <row r="1529">
          <cell r="A1529" t="str">
            <v xml:space="preserve">       5.</v>
          </cell>
          <cell r="C1529" t="str">
            <v>Bahan Bakar Solar</v>
          </cell>
          <cell r="G1529" t="str">
            <v>Ms</v>
          </cell>
          <cell r="H1529">
            <v>5350</v>
          </cell>
          <cell r="I1529" t="str">
            <v>Liter</v>
          </cell>
        </row>
        <row r="1530">
          <cell r="A1530" t="str">
            <v xml:space="preserve">       6.</v>
          </cell>
          <cell r="C1530" t="str">
            <v>Minyak Pelumas</v>
          </cell>
          <cell r="G1530" t="str">
            <v>Mp</v>
          </cell>
          <cell r="H1530">
            <v>30000</v>
          </cell>
          <cell r="I1530" t="str">
            <v>Liter</v>
          </cell>
        </row>
        <row r="1531">
          <cell r="A1531" t="str">
            <v xml:space="preserve">       7.</v>
          </cell>
          <cell r="C1531" t="str">
            <v>PPN diperhitungkan pada lembar Rekapitulasi</v>
          </cell>
        </row>
        <row r="1532">
          <cell r="C1532" t="str">
            <v>Biaya Pekerjaan</v>
          </cell>
        </row>
        <row r="1535">
          <cell r="A1535" t="str">
            <v>URAIAN ANALISA ALAT</v>
          </cell>
        </row>
        <row r="1538">
          <cell r="A1538" t="str">
            <v>No.</v>
          </cell>
          <cell r="C1538" t="str">
            <v>U R A I A N</v>
          </cell>
          <cell r="G1538" t="str">
            <v>KODE</v>
          </cell>
          <cell r="H1538" t="str">
            <v>KOEF.</v>
          </cell>
          <cell r="I1538" t="str">
            <v>SATUAN</v>
          </cell>
          <cell r="J1538" t="str">
            <v>KET.</v>
          </cell>
        </row>
        <row r="1541">
          <cell r="A1541" t="str">
            <v>A.</v>
          </cell>
          <cell r="C1541" t="str">
            <v>URAIAN PERALATAN</v>
          </cell>
        </row>
        <row r="1542">
          <cell r="A1542" t="str">
            <v xml:space="preserve">       1.</v>
          </cell>
          <cell r="C1542" t="str">
            <v>Jenis Peralatan</v>
          </cell>
          <cell r="G1542" t="str">
            <v>FULVI MIXER</v>
          </cell>
          <cell r="J1542" t="str">
            <v>E27</v>
          </cell>
        </row>
        <row r="1543">
          <cell r="A1543" t="str">
            <v xml:space="preserve">       2.</v>
          </cell>
          <cell r="C1543" t="str">
            <v>Tenaga</v>
          </cell>
          <cell r="G1543" t="str">
            <v>Pw</v>
          </cell>
          <cell r="H1543">
            <v>75</v>
          </cell>
          <cell r="I1543" t="str">
            <v>HP</v>
          </cell>
        </row>
        <row r="1544">
          <cell r="A1544" t="str">
            <v xml:space="preserve">       3.</v>
          </cell>
          <cell r="C1544" t="str">
            <v>Kapasitas</v>
          </cell>
          <cell r="G1544" t="str">
            <v>Cp</v>
          </cell>
          <cell r="H1544" t="str">
            <v xml:space="preserve">-  </v>
          </cell>
          <cell r="I1544" t="str">
            <v>-</v>
          </cell>
        </row>
        <row r="1545">
          <cell r="A1545" t="str">
            <v xml:space="preserve">       4.</v>
          </cell>
          <cell r="C1545" t="str">
            <v>Alat Baru                :</v>
          </cell>
          <cell r="D1545" t="str">
            <v xml:space="preserve">  a.  Umur Ekonomis</v>
          </cell>
          <cell r="G1545" t="str">
            <v>A</v>
          </cell>
          <cell r="H1545">
            <v>5</v>
          </cell>
          <cell r="I1545" t="str">
            <v>Tahun</v>
          </cell>
        </row>
        <row r="1546">
          <cell r="D1546" t="str">
            <v xml:space="preserve">  b.  Jam Kerja Dalam 1 Tahun</v>
          </cell>
          <cell r="G1546" t="str">
            <v>W</v>
          </cell>
          <cell r="H1546">
            <v>2000</v>
          </cell>
          <cell r="I1546" t="str">
            <v>Jam</v>
          </cell>
        </row>
        <row r="1547">
          <cell r="D1547" t="str">
            <v xml:space="preserve">  c.  Harga Alat</v>
          </cell>
          <cell r="G1547" t="str">
            <v>B</v>
          </cell>
          <cell r="H1547">
            <v>95700000</v>
          </cell>
          <cell r="I1547" t="str">
            <v>Rupiah</v>
          </cell>
        </row>
        <row r="1548">
          <cell r="A1548" t="str">
            <v xml:space="preserve">       5.</v>
          </cell>
          <cell r="C1548" t="str">
            <v>Alat Yang Dipakai  :</v>
          </cell>
          <cell r="D1548" t="str">
            <v xml:space="preserve">  a.  Umur Ekonomis</v>
          </cell>
          <cell r="G1548" t="str">
            <v>A'</v>
          </cell>
          <cell r="H1548">
            <v>5</v>
          </cell>
          <cell r="I1548" t="str">
            <v>Tahun</v>
          </cell>
          <cell r="J1548" t="str">
            <v xml:space="preserve"> Alat Baru</v>
          </cell>
        </row>
        <row r="1549">
          <cell r="D1549" t="str">
            <v xml:space="preserve">  b.  Jam Kerja Dalam 1 Tahun </v>
          </cell>
          <cell r="G1549" t="str">
            <v>W'</v>
          </cell>
          <cell r="H1549">
            <v>2000</v>
          </cell>
          <cell r="I1549" t="str">
            <v>Jam</v>
          </cell>
          <cell r="J1549" t="str">
            <v xml:space="preserve"> Alat Baru</v>
          </cell>
        </row>
        <row r="1550">
          <cell r="D1550" t="str">
            <v xml:space="preserve">  c.  Harga Alat   (*)</v>
          </cell>
          <cell r="G1550" t="str">
            <v>B'</v>
          </cell>
          <cell r="H1550">
            <v>95700000</v>
          </cell>
          <cell r="I1550" t="str">
            <v>Rupiah</v>
          </cell>
          <cell r="J1550" t="str">
            <v xml:space="preserve"> Alat Baru</v>
          </cell>
        </row>
        <row r="1552">
          <cell r="A1552" t="str">
            <v>B.</v>
          </cell>
          <cell r="C1552" t="str">
            <v>BIAYA PASTI PER JAM KERJA</v>
          </cell>
        </row>
        <row r="1553">
          <cell r="A1553" t="str">
            <v xml:space="preserve">       1.</v>
          </cell>
          <cell r="C1553" t="str">
            <v>Nilai Sisa Alat</v>
          </cell>
          <cell r="D1553" t="str">
            <v>=  10 % x B</v>
          </cell>
          <cell r="G1553" t="str">
            <v>C</v>
          </cell>
          <cell r="H1553">
            <v>9570000</v>
          </cell>
          <cell r="I1553" t="str">
            <v>Rupiah</v>
          </cell>
        </row>
        <row r="1555">
          <cell r="A1555" t="str">
            <v xml:space="preserve">       2.</v>
          </cell>
          <cell r="C1555" t="str">
            <v>Faktor Angsuran Modal    =</v>
          </cell>
          <cell r="E1555" t="str">
            <v>i x (1 + i)^A'</v>
          </cell>
          <cell r="G1555" t="str">
            <v>D</v>
          </cell>
          <cell r="H1555">
            <v>0.33437970328961514</v>
          </cell>
          <cell r="I1555" t="str">
            <v>-</v>
          </cell>
        </row>
        <row r="1556">
          <cell r="E1556" t="str">
            <v>(1 + i)^A' - 1</v>
          </cell>
        </row>
        <row r="1557">
          <cell r="A1557" t="str">
            <v xml:space="preserve">       3.</v>
          </cell>
          <cell r="C1557" t="str">
            <v>Biaya Pasti per Jam  :</v>
          </cell>
        </row>
        <row r="1558">
          <cell r="C1558" t="str">
            <v>a.  Biaya Pengembalian Modal  =</v>
          </cell>
          <cell r="E1558" t="str">
            <v>( B' - C ) x D</v>
          </cell>
          <cell r="G1558" t="str">
            <v>E</v>
          </cell>
          <cell r="H1558">
            <v>14400.061922167275</v>
          </cell>
          <cell r="I1558" t="str">
            <v>Rupiah</v>
          </cell>
        </row>
        <row r="1559">
          <cell r="E1559" t="str">
            <v>W'</v>
          </cell>
        </row>
        <row r="1561">
          <cell r="C1561" t="str">
            <v>b.  Asuransi, dll =</v>
          </cell>
          <cell r="D1561">
            <v>2E-3</v>
          </cell>
          <cell r="E1561" t="str">
            <v xml:space="preserve">  x   B'</v>
          </cell>
          <cell r="G1561" t="str">
            <v>F</v>
          </cell>
          <cell r="H1561">
            <v>95.7</v>
          </cell>
          <cell r="I1561" t="str">
            <v>Rupiah</v>
          </cell>
        </row>
        <row r="1562">
          <cell r="E1562" t="str">
            <v>W'</v>
          </cell>
        </row>
        <row r="1564">
          <cell r="C1564" t="str">
            <v>Biaya Pasti per Jam             =</v>
          </cell>
          <cell r="E1564" t="str">
            <v>( E + F )</v>
          </cell>
          <cell r="G1564" t="str">
            <v>G</v>
          </cell>
          <cell r="H1564">
            <v>14495.761922167276</v>
          </cell>
          <cell r="I1564" t="str">
            <v>Rupiah</v>
          </cell>
        </row>
        <row r="1566">
          <cell r="A1566" t="str">
            <v>C.</v>
          </cell>
          <cell r="C1566" t="str">
            <v>BIAYA OPERASI PER JAM KERJA</v>
          </cell>
        </row>
        <row r="1568">
          <cell r="A1568" t="str">
            <v xml:space="preserve">       1.</v>
          </cell>
          <cell r="C1568" t="str">
            <v xml:space="preserve">Bahan Bakar  =  (0.125-0.175 Ltr/HP/Jam)   x Pw x Ms </v>
          </cell>
          <cell r="G1568" t="str">
            <v>H</v>
          </cell>
          <cell r="H1568">
            <v>50156.25</v>
          </cell>
          <cell r="I1568" t="str">
            <v>Rupiah</v>
          </cell>
        </row>
        <row r="1570">
          <cell r="A1570" t="str">
            <v xml:space="preserve">       2.</v>
          </cell>
          <cell r="C1570" t="str">
            <v>Pelumas         =  (0.01-0.02 Ltr/HP/Jam) x Pw x Mp</v>
          </cell>
          <cell r="G1570" t="str">
            <v>I</v>
          </cell>
          <cell r="H1570">
            <v>22500</v>
          </cell>
          <cell r="I1570" t="str">
            <v>Rupiah</v>
          </cell>
        </row>
        <row r="1572">
          <cell r="A1572" t="str">
            <v xml:space="preserve">       3.</v>
          </cell>
          <cell r="C1572" t="str">
            <v>Perawatan dan</v>
          </cell>
          <cell r="D1572" t="str">
            <v>(12,5 % - 17,5 %)  x  B'</v>
          </cell>
          <cell r="G1572" t="str">
            <v>K</v>
          </cell>
          <cell r="H1572">
            <v>5981.25</v>
          </cell>
          <cell r="I1572" t="str">
            <v>Rupiah</v>
          </cell>
        </row>
        <row r="1573">
          <cell r="C1573" t="str">
            <v xml:space="preserve">        perbaikan    =</v>
          </cell>
          <cell r="D1573" t="str">
            <v>W'</v>
          </cell>
        </row>
        <row r="1575">
          <cell r="A1575" t="str">
            <v xml:space="preserve">       4.</v>
          </cell>
          <cell r="C1575" t="str">
            <v>Operator</v>
          </cell>
          <cell r="D1575" t="str">
            <v>=   ( 1  Orang / Jam )  x  U1</v>
          </cell>
          <cell r="G1575" t="str">
            <v>L</v>
          </cell>
          <cell r="H1575">
            <v>11875</v>
          </cell>
          <cell r="I1575" t="str">
            <v>Rupiah</v>
          </cell>
        </row>
        <row r="1576">
          <cell r="A1576" t="str">
            <v xml:space="preserve">       5.</v>
          </cell>
          <cell r="C1576" t="str">
            <v>Pembantu Operator</v>
          </cell>
          <cell r="D1576" t="str">
            <v>=   ( 1  Orang / Jam )  x  U2</v>
          </cell>
          <cell r="G1576" t="str">
            <v>M</v>
          </cell>
          <cell r="H1576">
            <v>7500</v>
          </cell>
          <cell r="I1576" t="str">
            <v>Rupiah</v>
          </cell>
        </row>
        <row r="1578">
          <cell r="C1578" t="str">
            <v>Biaya Operasi per Jam        =</v>
          </cell>
          <cell r="E1578" t="str">
            <v>(H+I+K+L+M)</v>
          </cell>
          <cell r="G1578" t="str">
            <v>P</v>
          </cell>
          <cell r="H1578">
            <v>98012.5</v>
          </cell>
          <cell r="I1578" t="str">
            <v>Rupiah</v>
          </cell>
        </row>
        <row r="1580">
          <cell r="A1580" t="str">
            <v>D.</v>
          </cell>
          <cell r="C1580" t="str">
            <v>TOTAL BIAYA SEWA ALAT / JAM   =   ( G + P )</v>
          </cell>
          <cell r="G1580" t="str">
            <v>S</v>
          </cell>
          <cell r="H1580">
            <v>112508.26192216728</v>
          </cell>
          <cell r="I1580" t="str">
            <v>Rupiah</v>
          </cell>
        </row>
        <row r="1583">
          <cell r="A1583" t="str">
            <v>E.</v>
          </cell>
          <cell r="C1583" t="str">
            <v>LAIN - LAIN</v>
          </cell>
        </row>
        <row r="1584">
          <cell r="A1584" t="str">
            <v xml:space="preserve">       1.</v>
          </cell>
          <cell r="C1584" t="str">
            <v>Tingkat Suku Bunga</v>
          </cell>
          <cell r="G1584" t="str">
            <v>i</v>
          </cell>
          <cell r="H1584">
            <v>20</v>
          </cell>
          <cell r="I1584" t="str">
            <v>% / Tahun</v>
          </cell>
        </row>
        <row r="1585">
          <cell r="A1585" t="str">
            <v xml:space="preserve">       2.</v>
          </cell>
          <cell r="C1585" t="str">
            <v>Upah Operator / Sopir</v>
          </cell>
          <cell r="G1585" t="str">
            <v>U1</v>
          </cell>
          <cell r="H1585">
            <v>11875</v>
          </cell>
          <cell r="I1585" t="str">
            <v>Rp./Jam</v>
          </cell>
        </row>
        <row r="1586">
          <cell r="A1586" t="str">
            <v xml:space="preserve">       3.</v>
          </cell>
          <cell r="C1586" t="str">
            <v>Upah Pembantu Operator / Pmb.Sopir</v>
          </cell>
          <cell r="G1586" t="str">
            <v>U2</v>
          </cell>
          <cell r="H1586">
            <v>7500</v>
          </cell>
          <cell r="I1586" t="str">
            <v>Rp./Jam</v>
          </cell>
        </row>
        <row r="1587">
          <cell r="A1587" t="str">
            <v xml:space="preserve">       4.</v>
          </cell>
          <cell r="C1587" t="str">
            <v>Bahan Bakar Bensin</v>
          </cell>
          <cell r="G1587" t="str">
            <v>Mb</v>
          </cell>
          <cell r="H1587">
            <v>5160</v>
          </cell>
          <cell r="I1587" t="str">
            <v>Liter</v>
          </cell>
        </row>
        <row r="1588">
          <cell r="A1588" t="str">
            <v xml:space="preserve">       5.</v>
          </cell>
          <cell r="C1588" t="str">
            <v>Bahan Bakar Solar</v>
          </cell>
          <cell r="G1588" t="str">
            <v>Ms</v>
          </cell>
          <cell r="H1588">
            <v>5350</v>
          </cell>
          <cell r="I1588" t="str">
            <v>Liter</v>
          </cell>
        </row>
        <row r="1589">
          <cell r="A1589" t="str">
            <v xml:space="preserve">       6.</v>
          </cell>
          <cell r="C1589" t="str">
            <v>Minyak Pelumas</v>
          </cell>
          <cell r="G1589" t="str">
            <v>Mp</v>
          </cell>
          <cell r="H1589">
            <v>30000</v>
          </cell>
          <cell r="I1589" t="str">
            <v>Liter</v>
          </cell>
        </row>
        <row r="1590">
          <cell r="A1590" t="str">
            <v xml:space="preserve">       7.</v>
          </cell>
          <cell r="C1590" t="str">
            <v>PPN diperhitungkan pada lembar Rekapitulasi</v>
          </cell>
        </row>
        <row r="1591">
          <cell r="C1591" t="str">
            <v>Biaya Pekerjaan</v>
          </cell>
        </row>
      </sheetData>
      <sheetData sheetId="6">
        <row r="1">
          <cell r="A1" t="str">
            <v>URAIAN ANALISA ALAT</v>
          </cell>
        </row>
        <row r="4">
          <cell r="A4" t="str">
            <v>No.</v>
          </cell>
          <cell r="C4" t="str">
            <v>U R A I A N</v>
          </cell>
          <cell r="G4" t="str">
            <v>KODE</v>
          </cell>
          <cell r="H4" t="str">
            <v>KOEF.</v>
          </cell>
          <cell r="I4" t="str">
            <v>SATUAN</v>
          </cell>
          <cell r="J4" t="str">
            <v>KET.</v>
          </cell>
        </row>
        <row r="7">
          <cell r="A7" t="str">
            <v>A.</v>
          </cell>
          <cell r="C7" t="str">
            <v>URAIAN PERALATAN</v>
          </cell>
        </row>
        <row r="8">
          <cell r="A8" t="str">
            <v xml:space="preserve">       1.</v>
          </cell>
          <cell r="C8" t="str">
            <v>Jenis Peralatan</v>
          </cell>
          <cell r="G8" t="str">
            <v>TRAILLER 15 TON</v>
          </cell>
          <cell r="J8" t="str">
            <v>E35</v>
          </cell>
        </row>
        <row r="9">
          <cell r="A9" t="str">
            <v xml:space="preserve">       2.</v>
          </cell>
          <cell r="C9" t="str">
            <v>Tenaga</v>
          </cell>
          <cell r="G9" t="str">
            <v>Pw</v>
          </cell>
          <cell r="H9">
            <v>150</v>
          </cell>
          <cell r="I9" t="str">
            <v>HP</v>
          </cell>
        </row>
        <row r="10">
          <cell r="A10" t="str">
            <v xml:space="preserve">       3.</v>
          </cell>
          <cell r="C10" t="str">
            <v>Kapasitas</v>
          </cell>
          <cell r="G10" t="str">
            <v>Cp</v>
          </cell>
          <cell r="H10">
            <v>15</v>
          </cell>
          <cell r="I10" t="str">
            <v>Ton</v>
          </cell>
        </row>
        <row r="11">
          <cell r="A11" t="str">
            <v xml:space="preserve">       4.</v>
          </cell>
          <cell r="C11" t="str">
            <v>Alat Baru              :</v>
          </cell>
          <cell r="D11" t="str">
            <v xml:space="preserve">  a.  Umur Ekonomis</v>
          </cell>
          <cell r="G11" t="str">
            <v>A</v>
          </cell>
          <cell r="H11">
            <v>10</v>
          </cell>
          <cell r="I11" t="str">
            <v>Tahun</v>
          </cell>
        </row>
        <row r="12">
          <cell r="D12" t="str">
            <v xml:space="preserve">  b.  Jam Kerja Dalam 1 Tahun</v>
          </cell>
          <cell r="G12" t="str">
            <v>W</v>
          </cell>
          <cell r="H12">
            <v>1500</v>
          </cell>
          <cell r="I12" t="str">
            <v>Jam</v>
          </cell>
        </row>
        <row r="13">
          <cell r="D13" t="str">
            <v xml:space="preserve">  c.  Harga Alat</v>
          </cell>
          <cell r="G13" t="str">
            <v>B</v>
          </cell>
          <cell r="H13">
            <v>276000000</v>
          </cell>
          <cell r="I13" t="str">
            <v>Rupiah</v>
          </cell>
        </row>
        <row r="14">
          <cell r="A14" t="str">
            <v xml:space="preserve">       5.</v>
          </cell>
          <cell r="C14" t="str">
            <v>Alat Yang Dipakai  :</v>
          </cell>
          <cell r="D14" t="str">
            <v xml:space="preserve">  a.  Umur Ekonomis</v>
          </cell>
          <cell r="G14" t="str">
            <v>A'</v>
          </cell>
          <cell r="H14">
            <v>10</v>
          </cell>
          <cell r="I14" t="str">
            <v>Tahun</v>
          </cell>
          <cell r="J14" t="str">
            <v xml:space="preserve"> Alat Baru</v>
          </cell>
        </row>
        <row r="15">
          <cell r="D15" t="str">
            <v xml:space="preserve">  b.  Jam Kerja Dalam 1 Tahun </v>
          </cell>
          <cell r="G15" t="str">
            <v>W'</v>
          </cell>
          <cell r="H15">
            <v>1500</v>
          </cell>
          <cell r="I15" t="str">
            <v>Jam</v>
          </cell>
          <cell r="J15" t="str">
            <v xml:space="preserve"> Alat Baru</v>
          </cell>
        </row>
        <row r="16">
          <cell r="D16" t="str">
            <v xml:space="preserve">  c.  Harga Alat   (*)</v>
          </cell>
          <cell r="G16" t="str">
            <v>B'</v>
          </cell>
          <cell r="H16">
            <v>276000000</v>
          </cell>
          <cell r="I16" t="str">
            <v>Rupiah</v>
          </cell>
          <cell r="J16" t="str">
            <v xml:space="preserve"> Alat Baru</v>
          </cell>
        </row>
        <row r="18">
          <cell r="A18" t="str">
            <v>B.</v>
          </cell>
          <cell r="C18" t="str">
            <v>BIAYA PASTI PER JAM KERJA</v>
          </cell>
        </row>
        <row r="19">
          <cell r="A19" t="str">
            <v xml:space="preserve">       1.</v>
          </cell>
          <cell r="C19" t="str">
            <v>Nilai Sisa Alat</v>
          </cell>
          <cell r="D19" t="str">
            <v>=  10 % x B</v>
          </cell>
          <cell r="G19" t="str">
            <v>C</v>
          </cell>
          <cell r="H19">
            <v>27600000</v>
          </cell>
          <cell r="I19" t="str">
            <v>Rupiah</v>
          </cell>
        </row>
        <row r="21">
          <cell r="A21" t="str">
            <v xml:space="preserve">       2.</v>
          </cell>
          <cell r="C21" t="str">
            <v>Faktor Angsuran Modal    =</v>
          </cell>
          <cell r="E21" t="str">
            <v>i x (1 + i)^A'</v>
          </cell>
          <cell r="G21" t="str">
            <v>D</v>
          </cell>
          <cell r="H21">
            <v>0.23852275688285915</v>
          </cell>
          <cell r="I21" t="str">
            <v>-</v>
          </cell>
        </row>
        <row r="22">
          <cell r="E22" t="str">
            <v>(1 + i)^A' - 1</v>
          </cell>
        </row>
        <row r="23">
          <cell r="A23" t="str">
            <v xml:space="preserve">       3.</v>
          </cell>
          <cell r="C23" t="str">
            <v>Biaya Pasti per Jam  :</v>
          </cell>
        </row>
        <row r="24">
          <cell r="C24" t="str">
            <v>a.  Biaya Pengembalian Modal  =</v>
          </cell>
          <cell r="E24" t="str">
            <v>( B' - C ) x D</v>
          </cell>
          <cell r="G24" t="str">
            <v>E</v>
          </cell>
          <cell r="H24">
            <v>39499.368539801471</v>
          </cell>
          <cell r="I24" t="str">
            <v>Rupiah</v>
          </cell>
        </row>
        <row r="25">
          <cell r="E25" t="str">
            <v>W'</v>
          </cell>
        </row>
        <row r="26">
          <cell r="R26" t="str">
            <v xml:space="preserve"> Alat Baru</v>
          </cell>
        </row>
        <row r="27">
          <cell r="C27" t="str">
            <v>b.  Asuransi, dll =</v>
          </cell>
          <cell r="D27">
            <v>2E-3</v>
          </cell>
          <cell r="E27" t="str">
            <v xml:space="preserve">  x   B'</v>
          </cell>
          <cell r="G27" t="str">
            <v>F</v>
          </cell>
          <cell r="H27">
            <v>368</v>
          </cell>
          <cell r="I27" t="str">
            <v>Rupiah</v>
          </cell>
          <cell r="R27">
            <v>276000000</v>
          </cell>
        </row>
        <row r="28">
          <cell r="E28" t="str">
            <v>W'</v>
          </cell>
        </row>
        <row r="30">
          <cell r="C30" t="str">
            <v>Biaya Pasti per Jam             =</v>
          </cell>
          <cell r="E30" t="str">
            <v>( E + F )</v>
          </cell>
          <cell r="G30" t="str">
            <v>G</v>
          </cell>
          <cell r="H30">
            <v>39867.368539801471</v>
          </cell>
          <cell r="I30" t="str">
            <v>Rupiah</v>
          </cell>
        </row>
        <row r="32">
          <cell r="A32" t="str">
            <v>C.</v>
          </cell>
          <cell r="C32" t="str">
            <v>BIAYA OPERASI PER JAM KERJA</v>
          </cell>
        </row>
        <row r="34">
          <cell r="A34" t="str">
            <v xml:space="preserve">       1.</v>
          </cell>
          <cell r="C34" t="str">
            <v xml:space="preserve">Bahan Bakar  =  (0.125-0.175 Ltr/HP/Jam)   x Pw x Ms </v>
          </cell>
          <cell r="G34" t="str">
            <v>H</v>
          </cell>
          <cell r="H34">
            <v>100312.5</v>
          </cell>
          <cell r="I34" t="str">
            <v>Rupiah</v>
          </cell>
        </row>
        <row r="37">
          <cell r="A37" t="str">
            <v xml:space="preserve">       2.</v>
          </cell>
          <cell r="C37" t="str">
            <v>Pelumas         =  (0.01-0.02 Ltr/HP/Jam) x Pw x Mp</v>
          </cell>
          <cell r="G37" t="str">
            <v>I</v>
          </cell>
          <cell r="H37">
            <v>45000</v>
          </cell>
          <cell r="I37" t="str">
            <v>Rupiah</v>
          </cell>
        </row>
        <row r="39">
          <cell r="A39" t="str">
            <v xml:space="preserve">       3.</v>
          </cell>
          <cell r="C39" t="str">
            <v>Perawatan dan     =</v>
          </cell>
          <cell r="D39" t="str">
            <v>(12,5 % - 17,5 %)  x  B'</v>
          </cell>
          <cell r="G39" t="str">
            <v>K</v>
          </cell>
          <cell r="H39">
            <v>23000</v>
          </cell>
          <cell r="I39" t="str">
            <v>Rupiah</v>
          </cell>
        </row>
        <row r="40">
          <cell r="C40" t="str">
            <v xml:space="preserve">        perbaikan</v>
          </cell>
          <cell r="D40" t="str">
            <v>W'</v>
          </cell>
        </row>
        <row r="41">
          <cell r="A41" t="str">
            <v xml:space="preserve">       4.</v>
          </cell>
          <cell r="C41" t="str">
            <v>Operator</v>
          </cell>
          <cell r="D41" t="str">
            <v>=   ( 1  Orang / Jam )  x  U1</v>
          </cell>
          <cell r="G41" t="str">
            <v>L</v>
          </cell>
          <cell r="H41">
            <v>11875</v>
          </cell>
          <cell r="I41" t="str">
            <v>Rupiah</v>
          </cell>
        </row>
        <row r="42">
          <cell r="A42" t="str">
            <v xml:space="preserve">       5.</v>
          </cell>
          <cell r="C42" t="str">
            <v>Pembantu Operator</v>
          </cell>
          <cell r="D42" t="str">
            <v>=   ( 1  Orang / Jam )  x  U2</v>
          </cell>
          <cell r="G42" t="str">
            <v>M</v>
          </cell>
          <cell r="H42">
            <v>22500</v>
          </cell>
          <cell r="I42" t="str">
            <v>Rupiah</v>
          </cell>
        </row>
        <row r="44">
          <cell r="C44" t="str">
            <v>Biaya Operasi per Jam        =</v>
          </cell>
          <cell r="E44" t="str">
            <v>(H+I+K+L+M)</v>
          </cell>
          <cell r="G44" t="str">
            <v>P</v>
          </cell>
          <cell r="H44">
            <v>202687.5</v>
          </cell>
          <cell r="I44" t="str">
            <v>Rupiah</v>
          </cell>
        </row>
        <row r="46">
          <cell r="A46" t="str">
            <v>D.</v>
          </cell>
          <cell r="C46" t="str">
            <v>TOTAL BIAYA SEWA ALAT / JAM   =  ( G + P )</v>
          </cell>
          <cell r="G46" t="str">
            <v>T</v>
          </cell>
          <cell r="H46">
            <v>242554.86853980148</v>
          </cell>
          <cell r="I46" t="str">
            <v>Rupiah</v>
          </cell>
          <cell r="R46" t="str">
            <v xml:space="preserve"> Habis Umur</v>
          </cell>
        </row>
        <row r="47">
          <cell r="R47" t="str">
            <v xml:space="preserve"> A&gt;15th ??</v>
          </cell>
        </row>
        <row r="49">
          <cell r="A49" t="str">
            <v>E.</v>
          </cell>
          <cell r="C49" t="str">
            <v>LAIN - LAIN</v>
          </cell>
        </row>
        <row r="50">
          <cell r="A50" t="str">
            <v xml:space="preserve">       1.</v>
          </cell>
          <cell r="C50" t="str">
            <v>Tingkat Suku Bunga</v>
          </cell>
          <cell r="G50" t="str">
            <v>i</v>
          </cell>
          <cell r="H50">
            <v>20</v>
          </cell>
          <cell r="I50" t="str">
            <v>% / Tahun</v>
          </cell>
        </row>
        <row r="51">
          <cell r="A51" t="str">
            <v xml:space="preserve">       2.</v>
          </cell>
          <cell r="C51" t="str">
            <v>Upah Operator / Sopir</v>
          </cell>
          <cell r="G51" t="str">
            <v>U1</v>
          </cell>
          <cell r="H51">
            <v>11875</v>
          </cell>
          <cell r="I51" t="str">
            <v>Rp./Jam</v>
          </cell>
        </row>
        <row r="52">
          <cell r="A52" t="str">
            <v xml:space="preserve">       3.</v>
          </cell>
          <cell r="C52" t="str">
            <v>Upah Pembantu Operator / Pmb.Sopir</v>
          </cell>
          <cell r="G52" t="str">
            <v>U2</v>
          </cell>
          <cell r="H52">
            <v>7500</v>
          </cell>
          <cell r="I52" t="str">
            <v>Rp./Jam</v>
          </cell>
        </row>
        <row r="53">
          <cell r="A53" t="str">
            <v xml:space="preserve">       4.</v>
          </cell>
          <cell r="C53" t="str">
            <v>Bahan Bakar Bensin</v>
          </cell>
          <cell r="G53" t="str">
            <v>Mb</v>
          </cell>
          <cell r="H53">
            <v>5160</v>
          </cell>
          <cell r="I53" t="str">
            <v>Liter</v>
          </cell>
        </row>
        <row r="54">
          <cell r="A54" t="str">
            <v xml:space="preserve">       5.</v>
          </cell>
          <cell r="C54" t="str">
            <v>Bahan Bakar Solar</v>
          </cell>
          <cell r="G54" t="str">
            <v>Ms</v>
          </cell>
          <cell r="H54">
            <v>5350</v>
          </cell>
          <cell r="I54" t="str">
            <v>Liter</v>
          </cell>
        </row>
        <row r="55">
          <cell r="A55" t="str">
            <v xml:space="preserve">       6.</v>
          </cell>
          <cell r="C55" t="str">
            <v>Minyak Pelumas</v>
          </cell>
          <cell r="G55" t="str">
            <v>Mp</v>
          </cell>
          <cell r="H55">
            <v>30000</v>
          </cell>
          <cell r="I55" t="str">
            <v>Liter</v>
          </cell>
        </row>
        <row r="56">
          <cell r="A56" t="str">
            <v xml:space="preserve">       7.</v>
          </cell>
          <cell r="C56" t="str">
            <v>PPN diperhitungkan pada lembar Rekapitulasi</v>
          </cell>
        </row>
        <row r="57">
          <cell r="C57" t="str">
            <v>Biaya Pekerjaan</v>
          </cell>
        </row>
        <row r="66">
          <cell r="R66" t="str">
            <v xml:space="preserve"> Habis Umur</v>
          </cell>
        </row>
        <row r="67">
          <cell r="R67" t="str">
            <v xml:space="preserve"> A&gt;15th ??</v>
          </cell>
        </row>
        <row r="86">
          <cell r="R86" t="str">
            <v xml:space="preserve"> Habis Umur</v>
          </cell>
        </row>
        <row r="87">
          <cell r="R87" t="str">
            <v xml:space="preserve"> A&gt;15th ??</v>
          </cell>
        </row>
        <row r="106">
          <cell r="R106" t="str">
            <v xml:space="preserve"> Habis Umur</v>
          </cell>
        </row>
        <row r="107">
          <cell r="R107" t="str">
            <v xml:space="preserve"> A&gt;15th ??</v>
          </cell>
        </row>
        <row r="126">
          <cell r="R126" t="str">
            <v xml:space="preserve"> Habis Umur</v>
          </cell>
        </row>
        <row r="127">
          <cell r="R127" t="str">
            <v xml:space="preserve"> A&gt;15th ??</v>
          </cell>
        </row>
        <row r="146">
          <cell r="R146" t="str">
            <v xml:space="preserve"> Habis Umur</v>
          </cell>
        </row>
        <row r="147">
          <cell r="R147" t="str">
            <v xml:space="preserve"> A&gt;15th ??</v>
          </cell>
        </row>
        <row r="166">
          <cell r="R166" t="str">
            <v xml:space="preserve"> Habis Umur</v>
          </cell>
        </row>
        <row r="167">
          <cell r="R167" t="str">
            <v xml:space="preserve"> A&gt;15th ??</v>
          </cell>
        </row>
        <row r="186">
          <cell r="R186" t="str">
            <v xml:space="preserve"> Habis Umur</v>
          </cell>
        </row>
        <row r="187">
          <cell r="R187" t="str">
            <v xml:space="preserve"> A&gt;15th ??</v>
          </cell>
        </row>
        <row r="206">
          <cell r="R206" t="str">
            <v xml:space="preserve"> Habis Umur</v>
          </cell>
        </row>
        <row r="207">
          <cell r="R207" t="str">
            <v xml:space="preserve"> A&gt;15th ??</v>
          </cell>
        </row>
        <row r="226">
          <cell r="R226" t="str">
            <v xml:space="preserve"> Habis Umur</v>
          </cell>
        </row>
        <row r="227">
          <cell r="R227" t="str">
            <v xml:space="preserve"> A&gt;15th ??</v>
          </cell>
        </row>
        <row r="246">
          <cell r="R246" t="str">
            <v xml:space="preserve"> Habis Umur</v>
          </cell>
        </row>
        <row r="247">
          <cell r="R247" t="str">
            <v xml:space="preserve"> A&gt;15th ??</v>
          </cell>
        </row>
        <row r="266">
          <cell r="R266" t="str">
            <v xml:space="preserve"> Habis Umur</v>
          </cell>
        </row>
        <row r="267">
          <cell r="R267" t="str">
            <v xml:space="preserve"> A&gt;15th ??</v>
          </cell>
        </row>
        <row r="286">
          <cell r="R286" t="str">
            <v xml:space="preserve"> Habis Umur</v>
          </cell>
        </row>
        <row r="287">
          <cell r="R287" t="str">
            <v xml:space="preserve"> A&gt;15th ??</v>
          </cell>
        </row>
        <row r="306">
          <cell r="R306" t="str">
            <v xml:space="preserve"> Habis Umur</v>
          </cell>
        </row>
        <row r="307">
          <cell r="R307" t="str">
            <v xml:space="preserve"> A&gt;15th ??</v>
          </cell>
        </row>
        <row r="326">
          <cell r="R326" t="str">
            <v xml:space="preserve"> Habis Umur</v>
          </cell>
        </row>
        <row r="327">
          <cell r="R327" t="str">
            <v xml:space="preserve"> A&gt;15th ??</v>
          </cell>
        </row>
        <row r="346">
          <cell r="R346" t="str">
            <v xml:space="preserve"> Habis Umur</v>
          </cell>
        </row>
        <row r="347">
          <cell r="R347" t="str">
            <v xml:space="preserve"> A&gt;15th ??</v>
          </cell>
        </row>
        <row r="366">
          <cell r="R366" t="str">
            <v xml:space="preserve"> Habis Umur</v>
          </cell>
        </row>
        <row r="367">
          <cell r="R367" t="str">
            <v xml:space="preserve"> A&gt;15th ??</v>
          </cell>
        </row>
        <row r="386">
          <cell r="R386" t="str">
            <v xml:space="preserve"> Habis Umur</v>
          </cell>
        </row>
        <row r="387">
          <cell r="R387" t="str">
            <v xml:space="preserve"> A&gt;15th ??</v>
          </cell>
        </row>
        <row r="406">
          <cell r="R406" t="str">
            <v xml:space="preserve"> Habis Umur</v>
          </cell>
        </row>
        <row r="407">
          <cell r="R407" t="str">
            <v xml:space="preserve"> A&gt;15th ??</v>
          </cell>
        </row>
        <row r="426">
          <cell r="R426" t="str">
            <v xml:space="preserve"> Habis Umur</v>
          </cell>
        </row>
        <row r="427">
          <cell r="R427" t="str">
            <v xml:space="preserve"> A&gt;15th ??</v>
          </cell>
        </row>
        <row r="446">
          <cell r="R446" t="str">
            <v xml:space="preserve"> Habis Umur</v>
          </cell>
        </row>
        <row r="447">
          <cell r="R447" t="str">
            <v xml:space="preserve"> A&gt;15th ??</v>
          </cell>
        </row>
        <row r="466">
          <cell r="R466" t="str">
            <v xml:space="preserve"> Habis Umur</v>
          </cell>
        </row>
        <row r="467">
          <cell r="R467" t="str">
            <v xml:space="preserve"> A&gt;15th ??</v>
          </cell>
        </row>
        <row r="486">
          <cell r="R486" t="str">
            <v xml:space="preserve"> Habis Umur</v>
          </cell>
        </row>
        <row r="487">
          <cell r="R487" t="str">
            <v xml:space="preserve"> A&gt;15th ??</v>
          </cell>
        </row>
        <row r="506">
          <cell r="R506" t="str">
            <v xml:space="preserve"> Habis Umur</v>
          </cell>
        </row>
        <row r="507">
          <cell r="R507" t="str">
            <v xml:space="preserve"> A&gt;15th ??</v>
          </cell>
        </row>
        <row r="526">
          <cell r="R526" t="str">
            <v xml:space="preserve"> Habis Umur</v>
          </cell>
        </row>
        <row r="527">
          <cell r="R527" t="str">
            <v xml:space="preserve"> A&gt;15th ??</v>
          </cell>
        </row>
        <row r="546">
          <cell r="R546" t="str">
            <v xml:space="preserve"> Habis Umur</v>
          </cell>
        </row>
        <row r="547">
          <cell r="R547" t="str">
            <v xml:space="preserve"> A&gt;15th ??</v>
          </cell>
        </row>
        <row r="566">
          <cell r="R566" t="str">
            <v xml:space="preserve"> Habis Umur</v>
          </cell>
        </row>
        <row r="567">
          <cell r="R567" t="str">
            <v xml:space="preserve"> A&gt;15th ??</v>
          </cell>
        </row>
        <row r="586">
          <cell r="R586" t="str">
            <v xml:space="preserve"> Habis Umur</v>
          </cell>
        </row>
        <row r="587">
          <cell r="R587" t="str">
            <v xml:space="preserve"> A&gt;15th ??</v>
          </cell>
        </row>
        <row r="606">
          <cell r="R606" t="str">
            <v xml:space="preserve"> Habis Umur</v>
          </cell>
        </row>
        <row r="607">
          <cell r="R607" t="str">
            <v xml:space="preserve"> A&gt;15th ??</v>
          </cell>
        </row>
        <row r="626">
          <cell r="R626" t="str">
            <v xml:space="preserve"> Habis Umur</v>
          </cell>
        </row>
        <row r="627">
          <cell r="R627" t="str">
            <v xml:space="preserve"> A&gt;15th ??</v>
          </cell>
        </row>
        <row r="646">
          <cell r="R646" t="str">
            <v xml:space="preserve"> Habis Umur</v>
          </cell>
        </row>
        <row r="647">
          <cell r="R647" t="str">
            <v xml:space="preserve"> A&gt;15th ??</v>
          </cell>
        </row>
        <row r="666">
          <cell r="R666" t="str">
            <v xml:space="preserve"> Habis Umur</v>
          </cell>
        </row>
        <row r="667">
          <cell r="R667" t="str">
            <v xml:space="preserve"> A&gt;15th ??</v>
          </cell>
        </row>
        <row r="697">
          <cell r="R697" t="str">
            <v xml:space="preserve"> Habis Umur</v>
          </cell>
        </row>
        <row r="698">
          <cell r="R698" t="str">
            <v xml:space="preserve"> A&gt;15th ??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ulit"/>
      <sheetName val="Peralatan"/>
      <sheetName val="Angkut"/>
      <sheetName val="Material"/>
      <sheetName val="Upah Kerja"/>
      <sheetName val="RAB"/>
      <sheetName val="Rekapitulasi"/>
      <sheetName val="HOK"/>
      <sheetName val="K-110"/>
      <sheetName val="K-210"/>
      <sheetName val="K-224"/>
      <sheetName val="K-225"/>
      <sheetName val="K-310"/>
      <sheetName val="K-341"/>
      <sheetName val="K-410"/>
      <sheetName val="K-515"/>
      <sheetName val="K-516"/>
      <sheetName val="K-705"/>
      <sheetName val="K-710"/>
      <sheetName val="K-715"/>
      <sheetName val="K-719"/>
      <sheetName val="K-720"/>
      <sheetName val="K-725"/>
      <sheetName val="K-810"/>
      <sheetName val="Gal. Excavator"/>
      <sheetName val="A-1"/>
      <sheetName val="A-16"/>
      <sheetName val="A-17a"/>
      <sheetName val="A-18"/>
      <sheetName val="G-2"/>
      <sheetName val="G-32h"/>
      <sheetName val="G-33m"/>
      <sheetName val="G-41"/>
      <sheetName val="G-43"/>
      <sheetName val="G-50h"/>
      <sheetName val="G-67"/>
      <sheetName val="F-1"/>
      <sheetName val="F-2"/>
      <sheetName val="F-8"/>
      <sheetName val="I-2"/>
      <sheetName val="Supl. V"/>
      <sheetName val="RAB Temiling "/>
    </sheetNames>
    <sheetDataSet>
      <sheetData sheetId="0"/>
      <sheetData sheetId="1"/>
      <sheetData sheetId="2"/>
      <sheetData sheetId="3"/>
      <sheetData sheetId="4">
        <row r="17">
          <cell r="E17">
            <v>17500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KAP"/>
      <sheetName val="UPAH"/>
      <sheetName val="BAHAN"/>
      <sheetName val="ANALISA"/>
      <sheetName val="RAB"/>
      <sheetName val="QUARY"/>
      <sheetName val="boq"/>
    </sheetNames>
    <sheetDataSet>
      <sheetData sheetId="0" refreshError="1"/>
      <sheetData sheetId="1" refreshError="1"/>
      <sheetData sheetId="2">
        <row r="27">
          <cell r="N27">
            <v>80750</v>
          </cell>
        </row>
        <row r="28">
          <cell r="N28">
            <v>52600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KAP"/>
      <sheetName val="UPAH"/>
      <sheetName val="BAHAN"/>
      <sheetName val="ANALISA"/>
      <sheetName val="RAB"/>
      <sheetName val="QUARY"/>
    </sheetNames>
    <sheetDataSet>
      <sheetData sheetId="0" refreshError="1"/>
      <sheetData sheetId="1" refreshError="1"/>
      <sheetData sheetId="2" refreshError="1">
        <row r="28">
          <cell r="L28">
            <v>100400</v>
          </cell>
        </row>
      </sheetData>
      <sheetData sheetId="3" refreshError="1"/>
      <sheetData sheetId="4" refreshError="1"/>
      <sheetData sheetId="5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 OUT"/>
      <sheetName val="PROSES"/>
      <sheetName val="AN - STN"/>
      <sheetName val="UPAH - MATERIAL"/>
    </sheetNames>
    <sheetDataSet>
      <sheetData sheetId="0"/>
      <sheetData sheetId="1"/>
      <sheetData sheetId="2"/>
      <sheetData sheetId="3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KAP"/>
      <sheetName val="TKDN"/>
      <sheetName val="RAB"/>
      <sheetName val="Analisa "/>
      <sheetName val="Upah"/>
      <sheetName val="Bahan "/>
      <sheetName val="Peralatan"/>
      <sheetName val="KONVERSI"/>
      <sheetName val="Anls.Teknis"/>
      <sheetName val="Time Schedule "/>
      <sheetName val="Time Schedule.2 "/>
      <sheetName val="Schedule bahan "/>
      <sheetName val="Schedule alat"/>
    </sheetNames>
    <sheetDataSet>
      <sheetData sheetId="0">
        <row r="32">
          <cell r="K32">
            <v>3917270000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HAN DAN UPAH UPVC (2)"/>
      <sheetName val="VOLUME MTQ"/>
      <sheetName val="KONVERSI"/>
      <sheetName val="REKAP"/>
      <sheetName val="RAB"/>
      <sheetName val="REKAP ANALISA"/>
      <sheetName val="ANALISA"/>
      <sheetName val="BAHAN"/>
      <sheetName val="AN.TAMAN"/>
      <sheetName val="Pro. Alat"/>
      <sheetName val="VOLUME  HAL"/>
      <sheetName val="jadwal"/>
    </sheetNames>
    <sheetDataSet>
      <sheetData sheetId="0"/>
      <sheetData sheetId="1"/>
      <sheetData sheetId="2"/>
      <sheetData sheetId="3">
        <row r="18">
          <cell r="D18">
            <v>3100000000</v>
          </cell>
        </row>
      </sheetData>
      <sheetData sheetId="4">
        <row r="46">
          <cell r="B46" t="str">
            <v>Disetujui Oleh :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ulit"/>
      <sheetName val="Konversi"/>
      <sheetName val="bakk"/>
      <sheetName val="PROGRES"/>
      <sheetName val="bappk"/>
      <sheetName val="REK"/>
      <sheetName val="bap"/>
      <sheetName val="FOTO"/>
      <sheetName val="FOTO (2)"/>
      <sheetName val="Sheet1"/>
      <sheetName val="TT"/>
      <sheetName val="SPM "/>
      <sheetName val="SPP 1"/>
      <sheetName val="SPP 2"/>
      <sheetName val="SPP 3"/>
      <sheetName val="PPN_PPH"/>
      <sheetName val="FAKTUR"/>
      <sheetName val="FAKTUR2"/>
      <sheetName val="FAKTUR3"/>
      <sheetName val="SPP1"/>
      <sheetName val="peneliti"/>
      <sheetName val="peneliti (2)"/>
      <sheetName val="peneliti (3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24">
          <cell r="AA24">
            <v>13485963</v>
          </cell>
        </row>
        <row r="25">
          <cell r="AA25">
            <v>2697193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KU"/>
      <sheetName val="TIUR"/>
      <sheetName val="DUTA"/>
      <sheetName val="KONVERSI"/>
      <sheetName val="1"/>
      <sheetName val="2"/>
      <sheetName val="3"/>
      <sheetName val="Sheet2"/>
      <sheetName val="Sheet3"/>
    </sheetNames>
    <sheetDataSet>
      <sheetData sheetId="0"/>
      <sheetData sheetId="1">
        <row r="28">
          <cell r="N28">
            <v>142645800</v>
          </cell>
        </row>
      </sheetData>
      <sheetData sheetId="2">
        <row r="28">
          <cell r="N28">
            <v>139631800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4"/>
      <sheetName val="Sheet3"/>
      <sheetName val="Sheet5"/>
      <sheetName val="Sheet2"/>
      <sheetName val="Sheet1"/>
      <sheetName val="A"/>
      <sheetName val="H.Satuan"/>
      <sheetName val="page 370"/>
      <sheetName val="page 372"/>
      <sheetName val="BACK UP BESI BETON BACKISTING"/>
      <sheetName val="BACK-UP DATA"/>
      <sheetName val="RAB"/>
      <sheetName val="UPAD-BAHAN-ALAT"/>
      <sheetName val="analisa 2019"/>
      <sheetName val="rekap"/>
      <sheetName val="dihitung"/>
      <sheetName val="page 442"/>
      <sheetName val="page 443"/>
      <sheetName val="page 444"/>
      <sheetName val="page 445"/>
      <sheetName val="page 446"/>
      <sheetName val="page 447"/>
      <sheetName val="page 448"/>
      <sheetName val="page 449"/>
      <sheetName val="page 450"/>
      <sheetName val="page 451"/>
      <sheetName val="page 452"/>
      <sheetName val="page 453"/>
      <sheetName val="page 454"/>
      <sheetName val="page 455"/>
      <sheetName val="page 456"/>
      <sheetName val="page 457"/>
      <sheetName val="page 458"/>
      <sheetName val="page 459"/>
      <sheetName val="page 460"/>
      <sheetName val="page 461"/>
      <sheetName val="page 462"/>
      <sheetName val="page 463"/>
      <sheetName val="page 464"/>
      <sheetName val="page 465"/>
      <sheetName val="page 466"/>
      <sheetName val="page 467"/>
      <sheetName val="page 468"/>
      <sheetName val="page 469"/>
      <sheetName val="page 470"/>
      <sheetName val="page 471"/>
      <sheetName val="page 472"/>
      <sheetName val="page 473"/>
      <sheetName val="page 473 (2)"/>
      <sheetName val="page 474"/>
      <sheetName val="page 475"/>
      <sheetName val="page 476"/>
      <sheetName val="page 477"/>
      <sheetName val="page 478"/>
      <sheetName val="page 479"/>
      <sheetName val="page 480"/>
      <sheetName val="page 481"/>
      <sheetName val="page 482"/>
      <sheetName val="page 483"/>
      <sheetName val="page 484"/>
      <sheetName val="page 485"/>
      <sheetName val="page 486"/>
      <sheetName val="page 487"/>
      <sheetName val="page 488"/>
      <sheetName val="page 489"/>
      <sheetName val="page 490"/>
      <sheetName val="page 491"/>
      <sheetName val="page 492"/>
      <sheetName val="page 493"/>
      <sheetName val="page 494"/>
      <sheetName val="page 495"/>
      <sheetName val="page 496"/>
      <sheetName val="page 497"/>
      <sheetName val="page 498"/>
      <sheetName val="page 499"/>
      <sheetName val="page 500"/>
      <sheetName val="page 501"/>
      <sheetName val="page 502"/>
      <sheetName val="page 503"/>
      <sheetName val="page 504"/>
      <sheetName val="page 505"/>
      <sheetName val="page 506"/>
      <sheetName val="page 507"/>
      <sheetName val="page 508"/>
      <sheetName val="page 509"/>
      <sheetName val="page 509 (2)"/>
      <sheetName val="page 510"/>
      <sheetName val="page 511"/>
      <sheetName val="page 512"/>
      <sheetName val="page 513"/>
      <sheetName val="page 514"/>
      <sheetName val="page 515"/>
      <sheetName val="page 516"/>
      <sheetName val="page 517"/>
      <sheetName val="page 518"/>
      <sheetName val="page 519"/>
      <sheetName val="page 520"/>
      <sheetName val="page 521"/>
      <sheetName val="page 522"/>
      <sheetName val="page 523"/>
      <sheetName val="page 524"/>
      <sheetName val="page 525"/>
      <sheetName val="page 526"/>
      <sheetName val="page 527"/>
      <sheetName val="page 528"/>
      <sheetName val="page 529"/>
      <sheetName val="page 530"/>
      <sheetName val="page 530 (2)"/>
      <sheetName val="page 531"/>
      <sheetName val="page 532"/>
      <sheetName val="page 533"/>
      <sheetName val="page 534"/>
      <sheetName val="page 535"/>
      <sheetName val="page 536"/>
      <sheetName val="page 537"/>
      <sheetName val="page 538"/>
      <sheetName val="page 539"/>
      <sheetName val="page 540"/>
      <sheetName val="page 541"/>
      <sheetName val="page 542"/>
      <sheetName val="page 543"/>
      <sheetName val="page 544"/>
      <sheetName val="page 544 (2)"/>
      <sheetName val="page 545"/>
      <sheetName val="page 546"/>
      <sheetName val="page 547"/>
      <sheetName val="page 548"/>
      <sheetName val="page 549"/>
      <sheetName val="page 550"/>
      <sheetName val="page 551"/>
      <sheetName val="page 552"/>
      <sheetName val="page 553"/>
      <sheetName val="page 554"/>
      <sheetName val="page 555"/>
      <sheetName val="page 556"/>
      <sheetName val="page 557"/>
      <sheetName val="page 558"/>
      <sheetName val="page 559"/>
      <sheetName val="page 560"/>
      <sheetName val="page 561"/>
      <sheetName val="page 562"/>
      <sheetName val="page 563"/>
      <sheetName val="page 564"/>
      <sheetName val="page 565"/>
      <sheetName val="page 566"/>
      <sheetName val="page 566 (2)"/>
      <sheetName val="page 567"/>
      <sheetName val="page 568"/>
      <sheetName val="page 569"/>
      <sheetName val="page 570"/>
      <sheetName val="page 571"/>
      <sheetName val="page 572"/>
      <sheetName val="page 573"/>
      <sheetName val="page 574"/>
      <sheetName val="page 575"/>
      <sheetName val="page 576"/>
      <sheetName val="page 577"/>
      <sheetName val="page 578"/>
      <sheetName val="page 579"/>
      <sheetName val="page 580"/>
      <sheetName val="page 581"/>
      <sheetName val="page 582"/>
      <sheetName val="page 583"/>
      <sheetName val="page 584"/>
      <sheetName val="page 584 (2)"/>
      <sheetName val="page 585"/>
      <sheetName val="page 586"/>
      <sheetName val="page 587"/>
      <sheetName val="page 588"/>
      <sheetName val="page 589"/>
      <sheetName val="page 590"/>
      <sheetName val="page 591"/>
      <sheetName val="page 592"/>
      <sheetName val="page 593"/>
      <sheetName val="page 594"/>
      <sheetName val="page 595"/>
      <sheetName val="page 596"/>
      <sheetName val="page 597"/>
      <sheetName val="page 598"/>
      <sheetName val="page 599"/>
      <sheetName val="page 600"/>
      <sheetName val="page 601"/>
      <sheetName val="page 602"/>
      <sheetName val="page 603"/>
      <sheetName val="page 604"/>
      <sheetName val="page 605"/>
      <sheetName val="page 606"/>
      <sheetName val="page 607"/>
      <sheetName val="page 608"/>
      <sheetName val="page 609"/>
      <sheetName val="page 610"/>
      <sheetName val="page 611"/>
      <sheetName val="page 612"/>
      <sheetName val="page 613"/>
      <sheetName val="page 614"/>
      <sheetName val="page 615"/>
      <sheetName val="page 616"/>
      <sheetName val="page 617"/>
      <sheetName val="page 618"/>
      <sheetName val="page 619"/>
      <sheetName val="page 620"/>
      <sheetName val="page 621"/>
      <sheetName val="page 622"/>
      <sheetName val="page 623"/>
      <sheetName val="page 624"/>
      <sheetName val="page 625"/>
      <sheetName val="page 626"/>
      <sheetName val="page 627"/>
      <sheetName val="page 628"/>
      <sheetName val="page 629"/>
      <sheetName val="page 630"/>
      <sheetName val="page 631"/>
      <sheetName val="page 632"/>
      <sheetName val="page 633"/>
      <sheetName val="page 634"/>
      <sheetName val="page 635"/>
      <sheetName val="page 636"/>
      <sheetName val="page 637"/>
      <sheetName val="page 638"/>
      <sheetName val="page 639"/>
      <sheetName val="page 640"/>
      <sheetName val="page 641"/>
      <sheetName val="page 642"/>
      <sheetName val="page 643"/>
      <sheetName val="page 644"/>
      <sheetName val="page 645"/>
      <sheetName val="page 646"/>
      <sheetName val="page 647"/>
      <sheetName val="page 648"/>
      <sheetName val="page 649"/>
      <sheetName val="page 650"/>
      <sheetName val="page 651"/>
      <sheetName val="page 652"/>
      <sheetName val="page 653"/>
      <sheetName val="page 654"/>
      <sheetName val="page 655"/>
      <sheetName val="page 656"/>
      <sheetName val="page 657"/>
      <sheetName val="page 658"/>
      <sheetName val="page 659"/>
      <sheetName val="page 660"/>
      <sheetName val="page 661"/>
      <sheetName val="page 662"/>
      <sheetName val="page 663"/>
      <sheetName val="page 663 2"/>
      <sheetName val="page 664"/>
      <sheetName val="page 665"/>
      <sheetName val="page 666"/>
      <sheetName val="page 667"/>
      <sheetName val="page 668"/>
      <sheetName val="page 669"/>
      <sheetName val="page 670"/>
      <sheetName val="page 671"/>
      <sheetName val="page 672"/>
      <sheetName val="page 673"/>
      <sheetName val="page 674"/>
      <sheetName val="page 675"/>
      <sheetName val="page 676"/>
      <sheetName val="page 677"/>
      <sheetName val="page 677 (2)"/>
      <sheetName val="page 678"/>
      <sheetName val="page 679"/>
      <sheetName val="page 680"/>
      <sheetName val="page 681"/>
      <sheetName val="page 682"/>
      <sheetName val="page 683"/>
      <sheetName val="page 683 (2)"/>
      <sheetName val="page 684"/>
      <sheetName val="page 685"/>
      <sheetName val="page 686"/>
      <sheetName val="page 687"/>
      <sheetName val="page 696"/>
    </sheetNames>
    <sheetDataSet>
      <sheetData sheetId="0"/>
      <sheetData sheetId="1"/>
      <sheetData sheetId="2"/>
      <sheetData sheetId="3"/>
      <sheetData sheetId="4"/>
      <sheetData sheetId="5">
        <row r="1">
          <cell r="Q1" t="str">
            <v>LAMPIRAN 2(a)  PENAWARAN</v>
          </cell>
          <cell r="AP1" t="str">
            <v>REKAPITULASI</v>
          </cell>
        </row>
        <row r="2">
          <cell r="Q2" t="str">
            <v>( Lampiran ini dipergunakan semata-mata untuk evaluasi penawaran )</v>
          </cell>
          <cell r="AG2" t="str">
            <v>DAFTAR KUANTITAS DAN HARGA</v>
          </cell>
          <cell r="AP2" t="str">
            <v>DAFTAR KUANTITAS DAN HARGA</v>
          </cell>
        </row>
        <row r="4">
          <cell r="Q4" t="str">
            <v>DAFTAR HARGA SATUAN UPAH</v>
          </cell>
          <cell r="AG4" t="str">
            <v>PENAWAR</v>
          </cell>
          <cell r="AH4" t="str">
            <v>:</v>
          </cell>
          <cell r="AI4" t="str">
            <v>CV. MANDIRI KARYA UTAMA</v>
          </cell>
        </row>
        <row r="5">
          <cell r="AG5" t="str">
            <v>PROYEK</v>
          </cell>
          <cell r="AH5" t="str">
            <v>:</v>
          </cell>
          <cell r="AI5" t="str">
            <v>PENINGKATAN JALAN DAN PENGGANTIAN JEMBATAN DPU CAB. VI ACEH BARAT</v>
          </cell>
          <cell r="AP5" t="str">
            <v>PENAWAR</v>
          </cell>
          <cell r="AQ5" t="str">
            <v>:</v>
          </cell>
          <cell r="AR5" t="str">
            <v>CV. MANDIRI KARYA UTAMA</v>
          </cell>
        </row>
        <row r="6">
          <cell r="Q6" t="str">
            <v>PROYEK</v>
          </cell>
          <cell r="R6" t="str">
            <v>:</v>
          </cell>
          <cell r="S6" t="str">
            <v>PENINGKATAN JALAN DAN PENGGANTIAN JEMBATAN DPU CAB. VI ACEH BARAT</v>
          </cell>
          <cell r="AG6" t="str">
            <v>PEKERJAAN</v>
          </cell>
          <cell r="AH6" t="str">
            <v>:</v>
          </cell>
          <cell r="AI6" t="str">
            <v>PENINGKATAN JALAN KUALA TUHA - LAMIE, KM. 45+000 s/d 47+000</v>
          </cell>
          <cell r="AP6" t="str">
            <v>PROYEK</v>
          </cell>
          <cell r="AQ6" t="str">
            <v>:</v>
          </cell>
          <cell r="AR6" t="str">
            <v>PENINGKATAN JALAN DAN PENGGANTIAN JEMBATAN DPU CAB. VI ACEH BARAT</v>
          </cell>
        </row>
        <row r="7">
          <cell r="W7" t="str">
            <v>NAMA PENAWAR</v>
          </cell>
          <cell r="Y7" t="str">
            <v>:</v>
          </cell>
          <cell r="Z7" t="str">
            <v>CV. MANDIRI KARYA UTAMA</v>
          </cell>
          <cell r="AG7" t="str">
            <v>PROPINSI</v>
          </cell>
          <cell r="AH7" t="str">
            <v>:</v>
          </cell>
          <cell r="AI7" t="str">
            <v>DAERAH ISTIMEWA ACEH</v>
          </cell>
          <cell r="AP7" t="str">
            <v>PEKERJAAN</v>
          </cell>
          <cell r="AQ7" t="str">
            <v>:</v>
          </cell>
          <cell r="AR7" t="str">
            <v>PENINGKATAN JALAN KUALA TUHA - LAMIE, KM. 45+000 s/d 47+000</v>
          </cell>
        </row>
        <row r="8">
          <cell r="Q8" t="str">
            <v>PEKERJAAN</v>
          </cell>
          <cell r="R8" t="str">
            <v>:</v>
          </cell>
          <cell r="S8" t="str">
            <v>PENINGKATAN JALAN KUALA TUHA - LAMIE, KM. 45+000 s/d 47+000</v>
          </cell>
          <cell r="W8" t="str">
            <v>PROYEK</v>
          </cell>
          <cell r="Y8" t="str">
            <v>:</v>
          </cell>
          <cell r="Z8" t="str">
            <v>PENINGKATAN JALAN DAN PENGGANTIAN JEMBATAN DPU CAB. VI ACEH BARAT</v>
          </cell>
          <cell r="AG8" t="str">
            <v>LOKASI</v>
          </cell>
          <cell r="AH8" t="str">
            <v>:</v>
          </cell>
          <cell r="AI8" t="str">
            <v>KABUPATEN ACEH BARAT</v>
          </cell>
          <cell r="AP8" t="str">
            <v>PROPINSI</v>
          </cell>
          <cell r="AQ8" t="str">
            <v>:</v>
          </cell>
          <cell r="AR8" t="str">
            <v>DAERAH ISTIMEWA ACEH</v>
          </cell>
        </row>
        <row r="9">
          <cell r="W9" t="str">
            <v>NO. MATA PEMBAYARAN</v>
          </cell>
          <cell r="Y9" t="str">
            <v>:</v>
          </cell>
          <cell r="Z9" t="str">
            <v>1.2</v>
          </cell>
          <cell r="AG9" t="str">
            <v>TH. ANGG.</v>
          </cell>
          <cell r="AH9" t="str">
            <v>:</v>
          </cell>
          <cell r="AI9">
            <v>2000</v>
          </cell>
          <cell r="AP9" t="str">
            <v>LOKASI</v>
          </cell>
          <cell r="AQ9" t="str">
            <v>:</v>
          </cell>
          <cell r="AR9" t="str">
            <v>KABUPATEN ACEH BARAT</v>
          </cell>
        </row>
        <row r="10">
          <cell r="U10" t="str">
            <v>HARGA</v>
          </cell>
          <cell r="W10" t="str">
            <v>JENIS PEKERJAAN</v>
          </cell>
          <cell r="Y10" t="str">
            <v>:</v>
          </cell>
          <cell r="Z10" t="str">
            <v>MOBILISASI</v>
          </cell>
          <cell r="AP10" t="str">
            <v>TH. ANGG.</v>
          </cell>
          <cell r="AQ10" t="str">
            <v>:</v>
          </cell>
          <cell r="AR10">
            <v>2000</v>
          </cell>
        </row>
        <row r="11">
          <cell r="Q11" t="str">
            <v>NO.</v>
          </cell>
          <cell r="R11" t="str">
            <v>U R A I A N</v>
          </cell>
          <cell r="T11" t="str">
            <v>SATUAN</v>
          </cell>
          <cell r="U11" t="str">
            <v>SATUAN</v>
          </cell>
          <cell r="W11" t="str">
            <v>SATUAN PEKERJAAN</v>
          </cell>
          <cell r="Y11" t="str">
            <v>:</v>
          </cell>
          <cell r="Z11" t="str">
            <v>LUMP SUM</v>
          </cell>
          <cell r="AG11" t="str">
            <v>MATA</v>
          </cell>
          <cell r="AL11" t="str">
            <v>HARGA</v>
          </cell>
          <cell r="AM11" t="str">
            <v>JUMLAH</v>
          </cell>
        </row>
        <row r="12">
          <cell r="U12" t="str">
            <v>(Rp.)</v>
          </cell>
          <cell r="W12" t="str">
            <v>PRODUKSI HARIAN/JAM</v>
          </cell>
          <cell r="Y12" t="str">
            <v>:</v>
          </cell>
          <cell r="AG12" t="str">
            <v>PEMBA-</v>
          </cell>
          <cell r="AI12" t="str">
            <v>U R A I A N</v>
          </cell>
          <cell r="AJ12" t="str">
            <v>SATUAN</v>
          </cell>
          <cell r="AK12" t="str">
            <v>PERKIRAAN</v>
          </cell>
          <cell r="AL12" t="str">
            <v>SATUAN</v>
          </cell>
          <cell r="AM12" t="str">
            <v>HARGA-HARGA</v>
          </cell>
        </row>
        <row r="13">
          <cell r="AG13" t="str">
            <v>YARAN</v>
          </cell>
          <cell r="AK13" t="str">
            <v>KUANTITAS</v>
          </cell>
          <cell r="AL13" t="str">
            <v>( Rp.)</v>
          </cell>
          <cell r="AM13" t="str">
            <v>PENAWARAN (Rp)</v>
          </cell>
          <cell r="AP13" t="str">
            <v>NO</v>
          </cell>
          <cell r="AR13" t="str">
            <v>U R A I A N      P E K E R J A A N</v>
          </cell>
        </row>
        <row r="14">
          <cell r="AC14" t="str">
            <v>HARGA</v>
          </cell>
          <cell r="AD14" t="str">
            <v>JUMLAH</v>
          </cell>
          <cell r="AG14" t="str">
            <v>a</v>
          </cell>
          <cell r="AI14" t="str">
            <v>b</v>
          </cell>
          <cell r="AJ14" t="str">
            <v>c</v>
          </cell>
          <cell r="AK14" t="str">
            <v>d</v>
          </cell>
          <cell r="AL14" t="str">
            <v>e</v>
          </cell>
          <cell r="AM14" t="str">
            <v>f = (d x e)</v>
          </cell>
          <cell r="AP14" t="str">
            <v>BAB</v>
          </cell>
        </row>
        <row r="15">
          <cell r="Q15" t="str">
            <v>1.</v>
          </cell>
          <cell r="R15" t="str">
            <v>Pekerja</v>
          </cell>
          <cell r="T15" t="str">
            <v>Jam</v>
          </cell>
          <cell r="U15">
            <v>1700</v>
          </cell>
          <cell r="W15" t="str">
            <v>NO</v>
          </cell>
          <cell r="X15" t="str">
            <v>U  R  A  I  A  N</v>
          </cell>
          <cell r="AA15" t="str">
            <v>SATUAN</v>
          </cell>
          <cell r="AB15" t="str">
            <v>KUANTITAS</v>
          </cell>
          <cell r="AC15" t="str">
            <v>SATUAN</v>
          </cell>
          <cell r="AD15" t="str">
            <v>HARGA</v>
          </cell>
        </row>
        <row r="16">
          <cell r="Q16" t="str">
            <v>2.</v>
          </cell>
          <cell r="R16" t="str">
            <v>Tukang</v>
          </cell>
          <cell r="T16" t="str">
            <v>Jam</v>
          </cell>
          <cell r="U16">
            <v>1900</v>
          </cell>
          <cell r="AC16" t="str">
            <v>(Rp.)</v>
          </cell>
          <cell r="AD16" t="str">
            <v>(Rp.)</v>
          </cell>
          <cell r="AG16" t="str">
            <v>BAB. 1</v>
          </cell>
          <cell r="AI16" t="str">
            <v xml:space="preserve">  U  M  U  M</v>
          </cell>
        </row>
        <row r="17">
          <cell r="Q17" t="str">
            <v>3.</v>
          </cell>
          <cell r="R17" t="str">
            <v>Kepala Tukang</v>
          </cell>
          <cell r="T17" t="str">
            <v>Jam</v>
          </cell>
          <cell r="U17">
            <v>2150</v>
          </cell>
          <cell r="AP17" t="str">
            <v>1.</v>
          </cell>
          <cell r="AR17" t="str">
            <v xml:space="preserve">     U M U M</v>
          </cell>
        </row>
        <row r="18">
          <cell r="Q18" t="str">
            <v>4.</v>
          </cell>
          <cell r="R18" t="str">
            <v>Mandor</v>
          </cell>
          <cell r="T18" t="str">
            <v>Jam</v>
          </cell>
          <cell r="U18">
            <v>1900</v>
          </cell>
          <cell r="W18" t="str">
            <v>A.</v>
          </cell>
          <cell r="X18" t="str">
            <v xml:space="preserve">  Pembelian atau sewa tanah</v>
          </cell>
          <cell r="AA18" t="str">
            <v>M2</v>
          </cell>
          <cell r="AG18" t="str">
            <v>1.2</v>
          </cell>
          <cell r="AI18" t="str">
            <v xml:space="preserve">  Mobilisasi</v>
          </cell>
          <cell r="AJ18" t="str">
            <v>Ls</v>
          </cell>
          <cell r="AK18">
            <v>1</v>
          </cell>
          <cell r="AL18">
            <v>10800000</v>
          </cell>
          <cell r="AM18">
            <v>10800000</v>
          </cell>
        </row>
        <row r="19">
          <cell r="Q19" t="str">
            <v>5.</v>
          </cell>
          <cell r="R19" t="str">
            <v>Operator</v>
          </cell>
          <cell r="T19" t="str">
            <v>Jam</v>
          </cell>
          <cell r="U19">
            <v>4285</v>
          </cell>
          <cell r="AP19" t="str">
            <v>2.</v>
          </cell>
          <cell r="AR19" t="str">
            <v xml:space="preserve">     D R A I N A S E</v>
          </cell>
        </row>
        <row r="20">
          <cell r="Q20" t="str">
            <v>6.</v>
          </cell>
          <cell r="R20" t="str">
            <v>Pembantu Operator</v>
          </cell>
          <cell r="T20" t="str">
            <v>Jam</v>
          </cell>
          <cell r="U20">
            <v>2850</v>
          </cell>
        </row>
        <row r="21">
          <cell r="Q21" t="str">
            <v>7.</v>
          </cell>
          <cell r="R21" t="str">
            <v>Sopir/Driver</v>
          </cell>
          <cell r="T21" t="str">
            <v>Jam</v>
          </cell>
          <cell r="U21">
            <v>4285</v>
          </cell>
          <cell r="W21" t="str">
            <v>B.</v>
          </cell>
          <cell r="X21" t="str">
            <v xml:space="preserve">  Peralatan.</v>
          </cell>
          <cell r="AP21" t="str">
            <v>3.</v>
          </cell>
          <cell r="AR21" t="str">
            <v xml:space="preserve">     PEKERJAAN TANAH</v>
          </cell>
        </row>
        <row r="22">
          <cell r="Q22" t="str">
            <v>8.</v>
          </cell>
          <cell r="R22" t="str">
            <v>Pembantu Sopir/Driver</v>
          </cell>
          <cell r="T22" t="str">
            <v>Jam</v>
          </cell>
          <cell r="U22">
            <v>2850</v>
          </cell>
          <cell r="X22" t="str">
            <v xml:space="preserve">  Sesuai Lampiran 2(a)-2</v>
          </cell>
          <cell r="AA22" t="str">
            <v>Ls</v>
          </cell>
          <cell r="AB22">
            <v>1</v>
          </cell>
          <cell r="AC22">
            <v>3800000</v>
          </cell>
          <cell r="AD22">
            <v>3800000</v>
          </cell>
          <cell r="AI22" t="str">
            <v xml:space="preserve">  Sub Total Harga Bab. 1 ( Dipindahkan ke Rekapitulasi Daftar Kuantitas dan Harga )</v>
          </cell>
          <cell r="AM22">
            <v>10800000</v>
          </cell>
        </row>
        <row r="23">
          <cell r="Q23" t="str">
            <v>9.</v>
          </cell>
          <cell r="R23" t="str">
            <v>Mekanik</v>
          </cell>
          <cell r="T23" t="str">
            <v>Jam</v>
          </cell>
          <cell r="U23">
            <v>4000</v>
          </cell>
          <cell r="AP23" t="str">
            <v>4.</v>
          </cell>
          <cell r="AR23" t="str">
            <v xml:space="preserve">     BAHU JALAN</v>
          </cell>
        </row>
        <row r="25">
          <cell r="W25" t="str">
            <v>C.</v>
          </cell>
          <cell r="X25" t="str">
            <v xml:space="preserve">  Fasilitas Kontraktor.</v>
          </cell>
          <cell r="AG25" t="str">
            <v>BAB. 2</v>
          </cell>
          <cell r="AI25" t="str">
            <v xml:space="preserve">  DRAINASE</v>
          </cell>
          <cell r="AP25" t="str">
            <v>5.</v>
          </cell>
          <cell r="AR25" t="str">
            <v xml:space="preserve">     PERKERASAN BERBUTIR</v>
          </cell>
        </row>
        <row r="26">
          <cell r="W26" t="str">
            <v>1.</v>
          </cell>
          <cell r="X26" t="str">
            <v xml:space="preserve">  Base Camp</v>
          </cell>
          <cell r="AA26" t="str">
            <v>Ls</v>
          </cell>
          <cell r="AB26">
            <v>1</v>
          </cell>
          <cell r="AC26">
            <v>2000000</v>
          </cell>
          <cell r="AD26">
            <v>2000000</v>
          </cell>
        </row>
        <row r="27">
          <cell r="W27" t="str">
            <v>2.</v>
          </cell>
          <cell r="X27" t="str">
            <v xml:space="preserve">  Kantor</v>
          </cell>
          <cell r="AA27" t="str">
            <v>Ls</v>
          </cell>
          <cell r="AB27">
            <v>1</v>
          </cell>
          <cell r="AC27">
            <v>2000000</v>
          </cell>
          <cell r="AD27">
            <v>2000000</v>
          </cell>
          <cell r="AG27" t="str">
            <v>2.1 (1)</v>
          </cell>
          <cell r="AI27" t="str">
            <v xml:space="preserve">  Pekerjaan Galian untuk selokan Drainase &amp;</v>
          </cell>
          <cell r="AP27" t="str">
            <v>6.</v>
          </cell>
          <cell r="AR27" t="str">
            <v xml:space="preserve">     PERKERASAN ASPAL</v>
          </cell>
        </row>
        <row r="28">
          <cell r="W28" t="str">
            <v>3.</v>
          </cell>
          <cell r="X28" t="str">
            <v xml:space="preserve">  Barak</v>
          </cell>
          <cell r="AA28" t="str">
            <v>M2</v>
          </cell>
          <cell r="AI28" t="str">
            <v xml:space="preserve">  Saluran Air</v>
          </cell>
          <cell r="AJ28" t="str">
            <v>M3</v>
          </cell>
          <cell r="AK28">
            <v>1500</v>
          </cell>
          <cell r="AL28">
            <v>6565</v>
          </cell>
          <cell r="AM28">
            <v>9847500</v>
          </cell>
        </row>
        <row r="29">
          <cell r="W29" t="str">
            <v>4.</v>
          </cell>
          <cell r="X29" t="str">
            <v xml:space="preserve">  Workshop/Bengkel</v>
          </cell>
          <cell r="AA29" t="str">
            <v>M2</v>
          </cell>
          <cell r="AP29" t="str">
            <v>7.</v>
          </cell>
          <cell r="AR29" t="str">
            <v xml:space="preserve">     PEKERJAAN STRUKTUR</v>
          </cell>
        </row>
        <row r="30">
          <cell r="W30" t="str">
            <v>5.</v>
          </cell>
          <cell r="X30" t="str">
            <v xml:space="preserve">  Gudang dan lain-lain</v>
          </cell>
          <cell r="AA30" t="str">
            <v>M2</v>
          </cell>
          <cell r="AG30" t="str">
            <v>2.2</v>
          </cell>
          <cell r="AI30" t="str">
            <v xml:space="preserve">  Pekerjaan Pasangan batu dengan Mortal</v>
          </cell>
          <cell r="AJ30" t="str">
            <v>M3</v>
          </cell>
        </row>
        <row r="31">
          <cell r="AP31" t="str">
            <v>8.</v>
          </cell>
          <cell r="AR31" t="str">
            <v xml:space="preserve">     PERKUATAN DAN PEKERJAAN MINOR</v>
          </cell>
        </row>
        <row r="32">
          <cell r="AG32" t="str">
            <v>2.3 (1)</v>
          </cell>
          <cell r="AI32" t="str">
            <v xml:space="preserve">  Gorong-gorong Pipa beton bertulang</v>
          </cell>
          <cell r="AJ32" t="str">
            <v>M'</v>
          </cell>
        </row>
        <row r="33">
          <cell r="W33" t="str">
            <v>D.</v>
          </cell>
          <cell r="X33" t="str">
            <v xml:space="preserve">  Fasilitas Laboratorium dan Layanan.</v>
          </cell>
          <cell r="AI33" t="str">
            <v xml:space="preserve">  diameter &lt; 45 cm</v>
          </cell>
          <cell r="AP33" t="str">
            <v>9.</v>
          </cell>
          <cell r="AR33" t="str">
            <v xml:space="preserve">     PEKERJAAN HARIAN</v>
          </cell>
        </row>
        <row r="34">
          <cell r="W34" t="str">
            <v>1.</v>
          </cell>
          <cell r="X34" t="str">
            <v xml:space="preserve">  Kantor</v>
          </cell>
          <cell r="AA34" t="str">
            <v>M2</v>
          </cell>
        </row>
        <row r="35">
          <cell r="W35" t="str">
            <v>2.</v>
          </cell>
          <cell r="X35" t="str">
            <v xml:space="preserve">  Akomudasi utk. Wkl. Direksi Teknik</v>
          </cell>
          <cell r="AA35" t="str">
            <v>M2</v>
          </cell>
          <cell r="AG35" t="str">
            <v>2.3 (2)</v>
          </cell>
          <cell r="AI35" t="str">
            <v xml:space="preserve">  Gorong-gorong Pipa beton bertulang</v>
          </cell>
          <cell r="AJ35" t="str">
            <v>M'</v>
          </cell>
          <cell r="AP35" t="str">
            <v>10.</v>
          </cell>
          <cell r="AR35" t="str">
            <v xml:space="preserve">     PEKERJAAN PEMELIHARAAN RUTIN</v>
          </cell>
        </row>
        <row r="36">
          <cell r="W36" t="str">
            <v>3.</v>
          </cell>
          <cell r="X36" t="str">
            <v xml:space="preserve">  Ruang Laboratorium</v>
          </cell>
          <cell r="AA36" t="str">
            <v>M2</v>
          </cell>
          <cell r="AI36" t="str">
            <v xml:space="preserve">  diameter &lt; 45 - 75 cm</v>
          </cell>
        </row>
        <row r="37">
          <cell r="T37" t="str">
            <v>ACEH BESAR,   22  AGUSTUS  2000</v>
          </cell>
          <cell r="W37" t="str">
            <v>4.</v>
          </cell>
          <cell r="X37" t="str">
            <v xml:space="preserve">  Peralatan Laboratorium</v>
          </cell>
          <cell r="AA37" t="str">
            <v>Unit</v>
          </cell>
          <cell r="AP37" t="str">
            <v>(A)</v>
          </cell>
          <cell r="AR37" t="str">
            <v xml:space="preserve">     JUMLAH HARGA PENAWARAN ( TERMASUK BIAYA UMUM &amp; KEUNTUNGAN )</v>
          </cell>
        </row>
        <row r="38">
          <cell r="T38" t="str">
            <v>CV. MANDIRI KARYA UTAMA</v>
          </cell>
          <cell r="W38" t="str">
            <v>5.</v>
          </cell>
          <cell r="X38" t="str">
            <v xml:space="preserve">  Perabotan dan Layanan</v>
          </cell>
          <cell r="AA38" t="str">
            <v>Unit</v>
          </cell>
          <cell r="AG38" t="str">
            <v>2.3 (3)</v>
          </cell>
          <cell r="AI38" t="str">
            <v xml:space="preserve">  Gorong-gorong pipa beton bertulang</v>
          </cell>
          <cell r="AJ38" t="str">
            <v>M'</v>
          </cell>
          <cell r="AP38" t="str">
            <v>(B)</v>
          </cell>
          <cell r="AR38" t="str">
            <v xml:space="preserve">     PAJAK PERTAMBAHAN NILAI ( PPN ) = 10% x ( A )</v>
          </cell>
        </row>
        <row r="39">
          <cell r="AI39" t="str">
            <v xml:space="preserve">  diameter &lt; 75 - 120 cm</v>
          </cell>
          <cell r="AP39" t="str">
            <v>(C)</v>
          </cell>
          <cell r="AR39" t="str">
            <v xml:space="preserve">     JUMLAH TOTAL HARGA PENAWARAN = ( A ) + ( B )</v>
          </cell>
        </row>
        <row r="40">
          <cell r="AP40" t="str">
            <v>(D)</v>
          </cell>
          <cell r="AR40" t="str">
            <v xml:space="preserve">     DIBULATKAN</v>
          </cell>
        </row>
        <row r="41">
          <cell r="W41" t="str">
            <v>E.</v>
          </cell>
          <cell r="X41" t="str">
            <v xml:space="preserve">  Mata Pekerjaan Mobilisasi Lainnya.</v>
          </cell>
          <cell r="AG41" t="str">
            <v>2.3 (4)</v>
          </cell>
          <cell r="AI41" t="str">
            <v xml:space="preserve">  Gorong-gorong Pipa Baja gelombang</v>
          </cell>
          <cell r="AJ41" t="str">
            <v>Ton</v>
          </cell>
        </row>
        <row r="42">
          <cell r="AP42" t="str">
            <v>TERBILANG  :    LIMA RATUS ENAM PULUH DELAPAN JUTA SEMBILAN RATUS SEMBILAN PULUH TIGA RIBU RUPIAH,-</v>
          </cell>
        </row>
        <row r="43">
          <cell r="AG43" t="str">
            <v>2.4 (1)</v>
          </cell>
          <cell r="AI43" t="str">
            <v xml:space="preserve">  Urugan berongga atau Material penyaring</v>
          </cell>
          <cell r="AJ43" t="str">
            <v>M3</v>
          </cell>
        </row>
        <row r="44">
          <cell r="T44" t="str">
            <v>( IBRAHIM T. M. AMIN )</v>
          </cell>
          <cell r="W44" t="str">
            <v>F.</v>
          </cell>
          <cell r="X44" t="str">
            <v xml:space="preserve">  Demobilisasi</v>
          </cell>
          <cell r="AA44" t="str">
            <v>Ls</v>
          </cell>
          <cell r="AB44">
            <v>1</v>
          </cell>
          <cell r="AC44">
            <v>3000000</v>
          </cell>
          <cell r="AD44">
            <v>3000000</v>
          </cell>
        </row>
        <row r="45">
          <cell r="T45" t="str">
            <v>D i r e k t u r</v>
          </cell>
          <cell r="AG45" t="str">
            <v>2.4 (2)</v>
          </cell>
          <cell r="AI45" t="str">
            <v xml:space="preserve">  Pekerjaan drainase dibawah permukaan</v>
          </cell>
          <cell r="AJ45" t="str">
            <v>M2</v>
          </cell>
        </row>
        <row r="46">
          <cell r="AI46" t="str">
            <v xml:space="preserve">  Material penyaring plastik</v>
          </cell>
        </row>
        <row r="47">
          <cell r="W47" t="str">
            <v>G.</v>
          </cell>
          <cell r="X47" t="str">
            <v xml:space="preserve">  JUMLAH ( A + B + C + D + E + F )</v>
          </cell>
          <cell r="AD47">
            <v>10800000</v>
          </cell>
        </row>
        <row r="48">
          <cell r="AG48" t="str">
            <v>2.4 (3)</v>
          </cell>
          <cell r="AI48" t="str">
            <v xml:space="preserve">  Pipa untuk Pekerjaan Drainase di bawah</v>
          </cell>
          <cell r="AJ48" t="str">
            <v>M'</v>
          </cell>
        </row>
        <row r="49">
          <cell r="AI49" t="str">
            <v xml:space="preserve">  permukaan</v>
          </cell>
          <cell r="AJ49" t="str">
            <v/>
          </cell>
        </row>
        <row r="50">
          <cell r="W50" t="str">
            <v>H.</v>
          </cell>
          <cell r="X50" t="str">
            <v xml:space="preserve">  HARGA LUMPSUM = G</v>
          </cell>
          <cell r="AD50">
            <v>10800000</v>
          </cell>
        </row>
        <row r="51">
          <cell r="AS51" t="str">
            <v>ACEH BESAR,   22  AGUSTUS  2000</v>
          </cell>
        </row>
        <row r="52">
          <cell r="AS52" t="str">
            <v>CV. MANDIRI KARYA UTAMA</v>
          </cell>
        </row>
        <row r="53">
          <cell r="W53" t="str">
            <v>I.</v>
          </cell>
          <cell r="X53" t="str">
            <v xml:space="preserve">  TOTAL BIAYA MOBILISASI ( DIBULATKAN )</v>
          </cell>
          <cell r="AD53">
            <v>10800000</v>
          </cell>
        </row>
        <row r="58">
          <cell r="AS58" t="str">
            <v>( IBRAHIM T. M. AMIN )</v>
          </cell>
        </row>
        <row r="59">
          <cell r="AS59" t="str">
            <v>D i r e k t u r</v>
          </cell>
        </row>
        <row r="78">
          <cell r="W78" t="str">
            <v>LAMPIRAN  2(a)-2  PENAWARAN</v>
          </cell>
          <cell r="AX78" t="str">
            <v>LAMPIRAN 2(d)-2  PENAWARAN</v>
          </cell>
        </row>
        <row r="79">
          <cell r="W79" t="str">
            <v>( Lampiran ini dipergunakan semata-mata untuk Evaluasi Penawaran )</v>
          </cell>
          <cell r="AG79" t="str">
            <v>DAFTAR KUANTITAS DAN HARGA</v>
          </cell>
          <cell r="AX79" t="str">
            <v>(Lampiran ini dipergunakan semata-mata untuk evaluasi penawaran)</v>
          </cell>
        </row>
        <row r="81">
          <cell r="W81" t="str">
            <v>ANALISA HARGA LUMP SUM UNTUK MOBILISASI</v>
          </cell>
          <cell r="AG81" t="str">
            <v>PENAWAR</v>
          </cell>
          <cell r="AH81" t="str">
            <v>:</v>
          </cell>
          <cell r="AI81" t="str">
            <v>CV. MANDIRI KARYA UTAMA</v>
          </cell>
          <cell r="AX81" t="str">
            <v>KONFIRMASI KAPASITAS PLANT PENCAMPUR ASPAL</v>
          </cell>
        </row>
        <row r="82">
          <cell r="AG82" t="str">
            <v>PROYEK</v>
          </cell>
          <cell r="AH82" t="str">
            <v>:</v>
          </cell>
          <cell r="AI82" t="str">
            <v>PENINGKATAN JALAN DAN PENGGANTIAN JEMBATAN DPU CAB. VI ACEH BARAT</v>
          </cell>
        </row>
        <row r="83">
          <cell r="W83" t="str">
            <v>NAMA PENAWAR</v>
          </cell>
          <cell r="Y83" t="str">
            <v>:</v>
          </cell>
          <cell r="Z83" t="str">
            <v>CV. MANDIRI KARYA UTAMA</v>
          </cell>
          <cell r="AG83" t="str">
            <v>PEKERJAAN</v>
          </cell>
          <cell r="AH83" t="str">
            <v>:</v>
          </cell>
          <cell r="AI83" t="str">
            <v>PENINGKATAN JALAN KUALA TUHA - LAMIE, KM. 45+000 s/d 47+000</v>
          </cell>
        </row>
        <row r="84">
          <cell r="W84" t="str">
            <v>PROYEK</v>
          </cell>
          <cell r="Y84" t="str">
            <v>:</v>
          </cell>
          <cell r="Z84" t="str">
            <v>PENINGKATAN JALAN DAN PENGGANTIAN JEMBATAN DPU CAB. VI ACEH BARAT</v>
          </cell>
          <cell r="AG84" t="str">
            <v>PROPINSI</v>
          </cell>
          <cell r="AH84" t="str">
            <v>:</v>
          </cell>
          <cell r="AI84" t="str">
            <v>DAERAH ISTIMEWA ACEH</v>
          </cell>
          <cell r="AX84" t="str">
            <v>NAMA PENAWAR</v>
          </cell>
          <cell r="BA84" t="str">
            <v>CV. MANDIRI KARYA UTAMA</v>
          </cell>
        </row>
        <row r="85">
          <cell r="W85" t="str">
            <v>NO. MATA PEMBAYARAN</v>
          </cell>
          <cell r="Y85" t="str">
            <v>:</v>
          </cell>
          <cell r="Z85" t="str">
            <v>1.2</v>
          </cell>
          <cell r="AG85" t="str">
            <v>LOKASI</v>
          </cell>
          <cell r="AH85" t="str">
            <v>:</v>
          </cell>
          <cell r="AI85" t="str">
            <v>KABUPATEN ACEH BARAT</v>
          </cell>
          <cell r="AX85" t="str">
            <v/>
          </cell>
        </row>
        <row r="86">
          <cell r="W86" t="str">
            <v>JENIS PEKERJAAN</v>
          </cell>
          <cell r="Y86" t="str">
            <v>:</v>
          </cell>
          <cell r="Z86" t="str">
            <v>MOBILISASI</v>
          </cell>
          <cell r="AG86" t="str">
            <v>TH. ANGG.</v>
          </cell>
          <cell r="AH86" t="str">
            <v>:</v>
          </cell>
          <cell r="AI86">
            <v>2000</v>
          </cell>
          <cell r="AX86" t="str">
            <v>1.</v>
          </cell>
          <cell r="AY86" t="str">
            <v>Waktu bekerja yang tersedia</v>
          </cell>
        </row>
        <row r="87">
          <cell r="W87" t="str">
            <v>SATUAN PEKERJAAN</v>
          </cell>
          <cell r="Y87" t="str">
            <v>:</v>
          </cell>
          <cell r="Z87" t="str">
            <v>LUMP SUM</v>
          </cell>
          <cell r="AX87" t="str">
            <v>(a)</v>
          </cell>
          <cell r="AY87" t="str">
            <v>Jangka Waktu Pelaksanaan</v>
          </cell>
          <cell r="BO87" t="str">
            <v>=</v>
          </cell>
          <cell r="BP87">
            <v>100</v>
          </cell>
          <cell r="BQ87" t="str">
            <v>hari</v>
          </cell>
        </row>
        <row r="88">
          <cell r="W88" t="str">
            <v>PRODUKSI HARIAN/JAM</v>
          </cell>
          <cell r="Y88" t="str">
            <v>:</v>
          </cell>
          <cell r="AG88" t="str">
            <v>MATA</v>
          </cell>
          <cell r="AL88" t="str">
            <v>HARGA</v>
          </cell>
          <cell r="AM88" t="str">
            <v>JUMLAH</v>
          </cell>
          <cell r="AX88" t="str">
            <v>(b)</v>
          </cell>
          <cell r="AY88" t="str">
            <v>Mobilisasi dan Jangka Waktu Pemasangan Peralatan dan Persediaan Material ( min=120 hari )</v>
          </cell>
          <cell r="BO88" t="str">
            <v>=</v>
          </cell>
          <cell r="BP88" t="str">
            <v>-</v>
          </cell>
          <cell r="BQ88" t="str">
            <v>hari</v>
          </cell>
        </row>
        <row r="89">
          <cell r="AG89" t="str">
            <v>PEMBA-</v>
          </cell>
          <cell r="AI89" t="str">
            <v>U R A I A N</v>
          </cell>
          <cell r="AJ89" t="str">
            <v>SATUAN</v>
          </cell>
          <cell r="AK89" t="str">
            <v>PERKIRAAN</v>
          </cell>
          <cell r="AL89" t="str">
            <v>SATUAN</v>
          </cell>
          <cell r="AM89" t="str">
            <v>HARGA-HARGA</v>
          </cell>
          <cell r="AX89" t="str">
            <v>(c)</v>
          </cell>
          <cell r="AY89" t="str">
            <v>Demobilisasi / Waktu tidak Produktif pada akhir Masa Kontrak ( min=30 hari )</v>
          </cell>
          <cell r="BO89" t="str">
            <v>=</v>
          </cell>
          <cell r="BP89">
            <v>10</v>
          </cell>
          <cell r="BQ89" t="str">
            <v>hari</v>
          </cell>
        </row>
        <row r="90">
          <cell r="AC90" t="str">
            <v>HARGA</v>
          </cell>
          <cell r="AD90" t="str">
            <v>JUMLAH</v>
          </cell>
          <cell r="AG90" t="str">
            <v>YARAN</v>
          </cell>
          <cell r="AK90" t="str">
            <v>KUANTITAS</v>
          </cell>
          <cell r="AL90" t="str">
            <v>( Rp.)</v>
          </cell>
          <cell r="AM90" t="str">
            <v>PENAWARAN (Rp)</v>
          </cell>
          <cell r="AX90" t="str">
            <v>(d)</v>
          </cell>
          <cell r="AY90" t="str">
            <v>Hari-hari libur, kerusakan-kerusakan / gangguan-gangguan, dsb.</v>
          </cell>
          <cell r="BO90" t="str">
            <v>=</v>
          </cell>
          <cell r="BP90">
            <v>10</v>
          </cell>
          <cell r="BQ90" t="str">
            <v>hari</v>
          </cell>
        </row>
        <row r="91">
          <cell r="W91" t="str">
            <v>NO</v>
          </cell>
          <cell r="X91" t="str">
            <v>U R A I A N</v>
          </cell>
          <cell r="AA91" t="str">
            <v>SATUAN</v>
          </cell>
          <cell r="AB91" t="str">
            <v>KUANTITAS</v>
          </cell>
          <cell r="AC91" t="str">
            <v>SATUAN</v>
          </cell>
          <cell r="AD91" t="str">
            <v>HARGA</v>
          </cell>
          <cell r="AG91" t="str">
            <v>a</v>
          </cell>
          <cell r="AI91" t="str">
            <v>b</v>
          </cell>
          <cell r="AJ91" t="str">
            <v>c</v>
          </cell>
          <cell r="AK91" t="str">
            <v>d</v>
          </cell>
          <cell r="AL91" t="str">
            <v>e</v>
          </cell>
          <cell r="AM91" t="str">
            <v>f = (d x e)</v>
          </cell>
          <cell r="AY91" t="str">
            <v>(e)</v>
          </cell>
          <cell r="AZ91" t="str">
            <v>Jumlah hari kerja yang sesungguhnya (a)-(b)-(c)-(d)</v>
          </cell>
          <cell r="BO91" t="str">
            <v>=</v>
          </cell>
          <cell r="BP91">
            <v>120</v>
          </cell>
          <cell r="BQ91" t="str">
            <v>hari</v>
          </cell>
        </row>
        <row r="92">
          <cell r="AC92" t="str">
            <v>(Rp.)</v>
          </cell>
          <cell r="AD92" t="str">
            <v>(Rp.)</v>
          </cell>
          <cell r="AY92" t="str">
            <v>[C]</v>
          </cell>
          <cell r="AZ92" t="str">
            <v>Jumlah jam kerja Plant yang sesungguhnya</v>
          </cell>
          <cell r="BM92">
            <v>8</v>
          </cell>
          <cell r="BN92" t="str">
            <v>jam/hari</v>
          </cell>
          <cell r="BO92" t="str">
            <v>=</v>
          </cell>
          <cell r="BP92">
            <v>960</v>
          </cell>
          <cell r="BQ92" t="str">
            <v>jam</v>
          </cell>
        </row>
        <row r="93">
          <cell r="AG93" t="str">
            <v>BAB. 3</v>
          </cell>
          <cell r="AI93" t="str">
            <v xml:space="preserve">  PEKERJAAN TANAH</v>
          </cell>
        </row>
        <row r="94">
          <cell r="W94" t="str">
            <v>B.</v>
          </cell>
          <cell r="X94" t="str">
            <v xml:space="preserve">  P e r a l a t a n :</v>
          </cell>
          <cell r="AX94" t="str">
            <v>2.</v>
          </cell>
          <cell r="AY94" t="str">
            <v>Kebutuhan Bahan Aspal Campuran Panas</v>
          </cell>
        </row>
        <row r="95">
          <cell r="AG95" t="str">
            <v>3.1 (1)</v>
          </cell>
          <cell r="AI95" t="str">
            <v xml:space="preserve">  Galian Biasa</v>
          </cell>
          <cell r="AJ95" t="str">
            <v>M3</v>
          </cell>
          <cell r="AK95">
            <v>800</v>
          </cell>
          <cell r="AL95">
            <v>6675</v>
          </cell>
          <cell r="AM95">
            <v>5340000</v>
          </cell>
          <cell r="AX95" t="str">
            <v>(1)</v>
          </cell>
          <cell r="AY95" t="str">
            <v>Latasir (HRSS)</v>
          </cell>
          <cell r="BF95" t="str">
            <v>m2</v>
          </cell>
          <cell r="BH95" t="str">
            <v>x</v>
          </cell>
          <cell r="BJ95">
            <v>1.4999999999999999E-2</v>
          </cell>
          <cell r="BK95" t="str">
            <v>x</v>
          </cell>
          <cell r="BL95">
            <v>2.25</v>
          </cell>
          <cell r="BM95" t="str">
            <v>x</v>
          </cell>
          <cell r="BN95" t="str">
            <v>W**</v>
          </cell>
          <cell r="BO95" t="str">
            <v>=</v>
          </cell>
          <cell r="BQ95" t="str">
            <v>ton</v>
          </cell>
        </row>
        <row r="96">
          <cell r="W96" t="str">
            <v>1</v>
          </cell>
          <cell r="X96" t="str">
            <v xml:space="preserve">  Asphalt Finisher, 80 ton/hr</v>
          </cell>
          <cell r="AA96" t="str">
            <v>Unit</v>
          </cell>
          <cell r="AB96">
            <v>1</v>
          </cell>
          <cell r="AC96">
            <v>500000</v>
          </cell>
          <cell r="AD96">
            <v>500000</v>
          </cell>
          <cell r="AX96" t="str">
            <v>(2)</v>
          </cell>
          <cell r="AY96" t="str">
            <v>Lataston (HRS)</v>
          </cell>
          <cell r="BF96" t="str">
            <v>m2</v>
          </cell>
          <cell r="BH96" t="str">
            <v>x</v>
          </cell>
          <cell r="BJ96">
            <v>0.03</v>
          </cell>
          <cell r="BK96" t="str">
            <v>x</v>
          </cell>
          <cell r="BL96">
            <v>2.25</v>
          </cell>
          <cell r="BM96" t="str">
            <v>x</v>
          </cell>
          <cell r="BN96" t="str">
            <v>W**</v>
          </cell>
          <cell r="BO96" t="str">
            <v>=</v>
          </cell>
          <cell r="BQ96" t="str">
            <v>ton</v>
          </cell>
        </row>
        <row r="97">
          <cell r="W97">
            <v>2</v>
          </cell>
          <cell r="X97" t="str">
            <v xml:space="preserve">  Asphalt Sprayer, 1000 lt</v>
          </cell>
          <cell r="AA97" t="str">
            <v>Unit</v>
          </cell>
          <cell r="AB97">
            <v>1</v>
          </cell>
          <cell r="AC97">
            <v>150000</v>
          </cell>
          <cell r="AD97">
            <v>150000</v>
          </cell>
          <cell r="AG97" t="str">
            <v>3.1 (2)</v>
          </cell>
          <cell r="AI97" t="str">
            <v xml:space="preserve">  Galian Cadas / Batuan</v>
          </cell>
          <cell r="AJ97" t="str">
            <v>M3</v>
          </cell>
          <cell r="AX97" t="str">
            <v>(3)</v>
          </cell>
          <cell r="AY97" t="str">
            <v>Aspal Beton (Laston), Wearing Course</v>
          </cell>
          <cell r="BE97">
            <v>0</v>
          </cell>
          <cell r="BF97" t="str">
            <v>m2</v>
          </cell>
          <cell r="BH97" t="str">
            <v>x</v>
          </cell>
          <cell r="BJ97">
            <v>0.04</v>
          </cell>
          <cell r="BK97" t="str">
            <v>x</v>
          </cell>
          <cell r="BL97">
            <v>2.2999999999999998</v>
          </cell>
          <cell r="BM97" t="str">
            <v>x</v>
          </cell>
          <cell r="BN97">
            <v>1.05</v>
          </cell>
          <cell r="BO97" t="str">
            <v>=</v>
          </cell>
          <cell r="BP97">
            <v>0</v>
          </cell>
          <cell r="BQ97" t="str">
            <v>ton</v>
          </cell>
        </row>
        <row r="98">
          <cell r="W98">
            <v>3</v>
          </cell>
          <cell r="X98" t="str">
            <v xml:space="preserve">  Air Compressor, 6000 lt/m</v>
          </cell>
          <cell r="AA98" t="str">
            <v>set</v>
          </cell>
          <cell r="AB98">
            <v>1</v>
          </cell>
          <cell r="AC98">
            <v>150000</v>
          </cell>
          <cell r="AD98">
            <v>150000</v>
          </cell>
          <cell r="AX98" t="str">
            <v>(4)</v>
          </cell>
          <cell r="AY98" t="str">
            <v>Aspal Beton (Laston), Binder Course</v>
          </cell>
          <cell r="BF98" t="str">
            <v>m2</v>
          </cell>
          <cell r="BH98" t="str">
            <v>x</v>
          </cell>
          <cell r="BJ98">
            <v>0.05</v>
          </cell>
          <cell r="BK98" t="str">
            <v>x</v>
          </cell>
          <cell r="BL98">
            <v>2.2999999999999998</v>
          </cell>
          <cell r="BM98" t="str">
            <v>x</v>
          </cell>
          <cell r="BN98" t="str">
            <v>W**</v>
          </cell>
          <cell r="BO98" t="str">
            <v>=</v>
          </cell>
          <cell r="BQ98" t="str">
            <v>ton</v>
          </cell>
        </row>
        <row r="99">
          <cell r="W99">
            <v>4</v>
          </cell>
          <cell r="X99" t="str">
            <v xml:space="preserve">  Dump Truck, 8 ton</v>
          </cell>
          <cell r="AA99" t="str">
            <v>Unit</v>
          </cell>
          <cell r="AB99">
            <v>4</v>
          </cell>
          <cell r="AC99">
            <v>150000</v>
          </cell>
          <cell r="AD99">
            <v>600000</v>
          </cell>
          <cell r="AG99" t="str">
            <v>3.2 (1)</v>
          </cell>
          <cell r="AI99" t="str">
            <v xml:space="preserve">  Urugan Biasa</v>
          </cell>
          <cell r="AJ99" t="str">
            <v>M3</v>
          </cell>
          <cell r="AK99">
            <v>1000</v>
          </cell>
          <cell r="AL99">
            <v>15089</v>
          </cell>
          <cell r="AM99">
            <v>15089000</v>
          </cell>
          <cell r="AX99" t="str">
            <v>(5)</v>
          </cell>
          <cell r="AY99" t="str">
            <v>Split Mastic Asphalt (SMA)  0/11</v>
          </cell>
          <cell r="BF99" t="str">
            <v>m2</v>
          </cell>
          <cell r="BH99" t="str">
            <v>x</v>
          </cell>
          <cell r="BJ99">
            <v>0.04</v>
          </cell>
          <cell r="BK99" t="str">
            <v>x</v>
          </cell>
          <cell r="BL99">
            <v>2.2999999999999998</v>
          </cell>
          <cell r="BM99" t="str">
            <v>x</v>
          </cell>
          <cell r="BN99" t="str">
            <v>W**</v>
          </cell>
          <cell r="BO99" t="str">
            <v>=</v>
          </cell>
          <cell r="BQ99" t="str">
            <v>ton</v>
          </cell>
        </row>
        <row r="100">
          <cell r="W100">
            <v>5</v>
          </cell>
          <cell r="X100" t="str">
            <v xml:space="preserve">  Motor Grader, 120 HP</v>
          </cell>
          <cell r="AA100" t="str">
            <v>Unit</v>
          </cell>
          <cell r="AB100">
            <v>1</v>
          </cell>
          <cell r="AC100">
            <v>300000</v>
          </cell>
          <cell r="AD100">
            <v>300000</v>
          </cell>
          <cell r="AX100" t="str">
            <v>(6)</v>
          </cell>
          <cell r="AY100" t="str">
            <v>Asphalt Treated Base Levelling (ATBL)</v>
          </cell>
          <cell r="BE100">
            <v>360</v>
          </cell>
          <cell r="BF100" t="str">
            <v>m3</v>
          </cell>
          <cell r="BI100" t="str">
            <v>x</v>
          </cell>
          <cell r="BJ100" t="str">
            <v/>
          </cell>
          <cell r="BL100">
            <v>2.2999999999999998</v>
          </cell>
          <cell r="BM100" t="str">
            <v>x</v>
          </cell>
          <cell r="BN100">
            <v>1.05</v>
          </cell>
          <cell r="BO100" t="str">
            <v>=</v>
          </cell>
          <cell r="BP100">
            <v>869.39999999999986</v>
          </cell>
          <cell r="BQ100" t="str">
            <v>ton</v>
          </cell>
        </row>
        <row r="101">
          <cell r="W101">
            <v>6</v>
          </cell>
          <cell r="X101" t="str">
            <v xml:space="preserve">  Wheel Loader, 1,2 m3</v>
          </cell>
          <cell r="AA101" t="str">
            <v>Unit</v>
          </cell>
          <cell r="AB101">
            <v>1</v>
          </cell>
          <cell r="AC101">
            <v>300000</v>
          </cell>
          <cell r="AD101">
            <v>300000</v>
          </cell>
          <cell r="AG101" t="str">
            <v>3.2 (2)</v>
          </cell>
          <cell r="AI101" t="str">
            <v xml:space="preserve">  Urugan Pilihan</v>
          </cell>
          <cell r="AJ101" t="str">
            <v>M3</v>
          </cell>
          <cell r="AK101">
            <v>500</v>
          </cell>
          <cell r="AL101">
            <v>18172</v>
          </cell>
          <cell r="AM101">
            <v>9086000</v>
          </cell>
          <cell r="AX101" t="str">
            <v>(7)</v>
          </cell>
          <cell r="AY101" t="str">
            <v>Lain-lain</v>
          </cell>
          <cell r="BO101" t="str">
            <v>=</v>
          </cell>
          <cell r="BQ101" t="str">
            <v>ton</v>
          </cell>
        </row>
        <row r="102">
          <cell r="W102">
            <v>7</v>
          </cell>
          <cell r="X102" t="str">
            <v xml:space="preserve">  Tandem Roller, 8 ton</v>
          </cell>
          <cell r="AA102" t="str">
            <v>Unit</v>
          </cell>
          <cell r="AB102">
            <v>1</v>
          </cell>
          <cell r="AC102">
            <v>300000</v>
          </cell>
          <cell r="AD102">
            <v>300000</v>
          </cell>
        </row>
        <row r="103">
          <cell r="W103">
            <v>8</v>
          </cell>
          <cell r="X103" t="str">
            <v xml:space="preserve">  Water Tanker, 5000 lt</v>
          </cell>
          <cell r="AA103" t="str">
            <v>Unit</v>
          </cell>
          <cell r="AB103">
            <v>1</v>
          </cell>
          <cell r="AC103">
            <v>150000</v>
          </cell>
          <cell r="AD103">
            <v>150000</v>
          </cell>
          <cell r="AG103" t="str">
            <v>3.3</v>
          </cell>
          <cell r="AI103" t="str">
            <v xml:space="preserve">  Penyiapan Badan Jalan</v>
          </cell>
          <cell r="AJ103" t="str">
            <v>M3</v>
          </cell>
          <cell r="AK103">
            <v>9000</v>
          </cell>
          <cell r="AL103">
            <v>533</v>
          </cell>
          <cell r="AM103">
            <v>4797000</v>
          </cell>
          <cell r="AY103" t="str">
            <v>[D]</v>
          </cell>
          <cell r="AZ103" t="str">
            <v>Jumlah Kebutuhan Aspal Campuran Panas</v>
          </cell>
          <cell r="BO103" t="str">
            <v>=</v>
          </cell>
          <cell r="BP103">
            <v>869.39999999999986</v>
          </cell>
          <cell r="BQ103" t="str">
            <v>ton</v>
          </cell>
        </row>
        <row r="104">
          <cell r="W104">
            <v>9</v>
          </cell>
          <cell r="X104" t="str">
            <v xml:space="preserve">  Concrete Mixer, 0,3 m3</v>
          </cell>
          <cell r="AA104" t="str">
            <v>Unit</v>
          </cell>
        </row>
        <row r="105">
          <cell r="W105">
            <v>10</v>
          </cell>
          <cell r="X105" t="str">
            <v xml:space="preserve">  Concrete Vibrator, 3 HP</v>
          </cell>
          <cell r="AA105" t="str">
            <v>Unit</v>
          </cell>
        </row>
        <row r="106">
          <cell r="W106">
            <v>11</v>
          </cell>
          <cell r="X106" t="str">
            <v xml:space="preserve">  Flat Bed Truck, 4 ton</v>
          </cell>
          <cell r="AA106" t="str">
            <v>Unit</v>
          </cell>
          <cell r="AX106" t="str">
            <v>3.</v>
          </cell>
          <cell r="AY106" t="str">
            <v>Kapasitas Plant Pencampur Aspal</v>
          </cell>
        </row>
        <row r="107">
          <cell r="W107">
            <v>12</v>
          </cell>
          <cell r="X107" t="str">
            <v xml:space="preserve">  Tyred Roller, 8 - 10 ton</v>
          </cell>
          <cell r="AA107" t="str">
            <v>Unit</v>
          </cell>
          <cell r="AB107">
            <v>1</v>
          </cell>
          <cell r="AC107">
            <v>300000</v>
          </cell>
          <cell r="AD107">
            <v>300000</v>
          </cell>
          <cell r="AI107" t="str">
            <v xml:space="preserve">  Sub Total Harga Bab. 3 ( Dipindahkan ke Rekapitulasi Daftar Kuantitas dan Harga )</v>
          </cell>
          <cell r="AM107">
            <v>34312000</v>
          </cell>
        </row>
        <row r="108">
          <cell r="W108">
            <v>13</v>
          </cell>
          <cell r="X108" t="str">
            <v xml:space="preserve">  Stell Wheel Roller, 10 ton</v>
          </cell>
          <cell r="AA108" t="str">
            <v>Unit</v>
          </cell>
          <cell r="AX108" t="str">
            <v>Kapasitas yang diperlukan                        [D] / [C]</v>
          </cell>
          <cell r="BC108" t="str">
            <v>:</v>
          </cell>
          <cell r="BD108">
            <v>0.9056249999999999</v>
          </cell>
          <cell r="BE108" t="str">
            <v>ton/jam</v>
          </cell>
        </row>
        <row r="109">
          <cell r="W109">
            <v>14</v>
          </cell>
          <cell r="X109" t="str">
            <v xml:space="preserve">  Vibratory Roller, 8 ton</v>
          </cell>
          <cell r="AA109" t="str">
            <v>Unit</v>
          </cell>
          <cell r="AB109">
            <v>1</v>
          </cell>
          <cell r="AC109">
            <v>300000</v>
          </cell>
          <cell r="AD109">
            <v>300000</v>
          </cell>
          <cell r="AX109" t="str">
            <v>Kebutuhan  Campuran Aspal/Jumlah Jam Kerja</v>
          </cell>
        </row>
        <row r="110">
          <cell r="W110">
            <v>15</v>
          </cell>
          <cell r="X110" t="str">
            <v xml:space="preserve">  Track Loader, 100 HP</v>
          </cell>
          <cell r="AA110" t="str">
            <v>Unit</v>
          </cell>
          <cell r="AG110" t="str">
            <v>BAB. 4</v>
          </cell>
          <cell r="AI110" t="str">
            <v xml:space="preserve">  BAHU JALAN</v>
          </cell>
        </row>
        <row r="111">
          <cell r="W111">
            <v>16</v>
          </cell>
          <cell r="X111" t="str">
            <v xml:space="preserve">  Buldozer, 120 HP</v>
          </cell>
          <cell r="AA111" t="str">
            <v>Unit</v>
          </cell>
          <cell r="AX111" t="str">
            <v>Kapasitas yang sesungguhnya</v>
          </cell>
          <cell r="BB111" t="str">
            <v>Plant  1</v>
          </cell>
          <cell r="BC111" t="str">
            <v>:</v>
          </cell>
          <cell r="BD111">
            <v>40</v>
          </cell>
          <cell r="BE111" t="str">
            <v>ton/jam</v>
          </cell>
        </row>
        <row r="112">
          <cell r="W112">
            <v>17</v>
          </cell>
          <cell r="X112" t="str">
            <v xml:space="preserve">  Excavator, 100 HP</v>
          </cell>
          <cell r="AA112" t="str">
            <v>Unit</v>
          </cell>
          <cell r="AB112">
            <v>1</v>
          </cell>
          <cell r="AC112">
            <v>600000</v>
          </cell>
          <cell r="AD112">
            <v>600000</v>
          </cell>
          <cell r="AG112" t="str">
            <v>4.1 (1)</v>
          </cell>
          <cell r="AI112" t="str">
            <v xml:space="preserve">  Lapis Pondasi Agregat Kelas A</v>
          </cell>
          <cell r="AJ112" t="str">
            <v>M3</v>
          </cell>
          <cell r="BB112" t="str">
            <v>Plant  2</v>
          </cell>
          <cell r="BC112" t="str">
            <v>:</v>
          </cell>
          <cell r="BE112" t="str">
            <v>ton/jam</v>
          </cell>
        </row>
        <row r="113">
          <cell r="W113">
            <v>18</v>
          </cell>
          <cell r="X113" t="str">
            <v xml:space="preserve">  Generator set, 200 kw</v>
          </cell>
          <cell r="AA113" t="str">
            <v>Unit</v>
          </cell>
          <cell r="BB113" t="str">
            <v>Lain-lain</v>
          </cell>
          <cell r="BC113" t="str">
            <v>:</v>
          </cell>
          <cell r="BE113" t="str">
            <v>ton/jam</v>
          </cell>
        </row>
        <row r="114">
          <cell r="W114">
            <v>19</v>
          </cell>
          <cell r="X114" t="str">
            <v xml:space="preserve">  C r a n e, 10 ton</v>
          </cell>
          <cell r="AA114" t="str">
            <v>Unit</v>
          </cell>
          <cell r="AG114" t="str">
            <v>4.1 (2)</v>
          </cell>
          <cell r="AI114" t="str">
            <v xml:space="preserve">  Lapis Pondasi Agregat Kelas B</v>
          </cell>
          <cell r="AJ114" t="str">
            <v>M3</v>
          </cell>
          <cell r="AX114" t="str">
            <v>Jumlah Kapasitas yang sesungguhnya</v>
          </cell>
          <cell r="BC114" t="str">
            <v>:</v>
          </cell>
          <cell r="BD114">
            <v>40</v>
          </cell>
          <cell r="BE114" t="str">
            <v>ton/jam</v>
          </cell>
        </row>
        <row r="115">
          <cell r="W115">
            <v>20</v>
          </cell>
          <cell r="X115" t="str">
            <v xml:space="preserve">  Scale Bridge, 35 ton</v>
          </cell>
          <cell r="AA115" t="str">
            <v>set</v>
          </cell>
        </row>
        <row r="116">
          <cell r="W116">
            <v>21</v>
          </cell>
          <cell r="X116" t="str">
            <v xml:space="preserve">  Survey Equipment</v>
          </cell>
          <cell r="AA116" t="str">
            <v>set</v>
          </cell>
          <cell r="AG116" t="str">
            <v>4.2 (1)</v>
          </cell>
          <cell r="AI116" t="str">
            <v xml:space="preserve">  Semen untuk Pondasi Tanah Semen</v>
          </cell>
          <cell r="AJ116" t="str">
            <v>Ton</v>
          </cell>
        </row>
        <row r="117">
          <cell r="W117">
            <v>22</v>
          </cell>
          <cell r="X117" t="str">
            <v xml:space="preserve">  Vibrator Compactor, 3 HP</v>
          </cell>
          <cell r="AA117" t="str">
            <v>Unit</v>
          </cell>
        </row>
        <row r="118">
          <cell r="W118">
            <v>23</v>
          </cell>
          <cell r="X118" t="str">
            <v xml:space="preserve">  Water Pump, 100 mm</v>
          </cell>
          <cell r="AA118" t="str">
            <v>Unit</v>
          </cell>
          <cell r="AG118" t="str">
            <v>4.2 (2)</v>
          </cell>
          <cell r="AI118" t="str">
            <v xml:space="preserve">  Pondasi Tanah Semen</v>
          </cell>
          <cell r="AJ118" t="str">
            <v>M3</v>
          </cell>
        </row>
        <row r="119">
          <cell r="W119">
            <v>24</v>
          </cell>
          <cell r="X119" t="str">
            <v xml:space="preserve">  Pick-up Truck, 1 ton</v>
          </cell>
          <cell r="AA119" t="str">
            <v>Unit</v>
          </cell>
          <cell r="AB119">
            <v>1</v>
          </cell>
          <cell r="AC119">
            <v>150000</v>
          </cell>
          <cell r="AD119">
            <v>150000</v>
          </cell>
        </row>
        <row r="120">
          <cell r="W120">
            <v>25</v>
          </cell>
          <cell r="X120" t="str">
            <v xml:space="preserve">  Stone Crusher, 60 ton/hr</v>
          </cell>
          <cell r="AA120" t="str">
            <v>set</v>
          </cell>
          <cell r="AG120" t="str">
            <v>4.3 (1)</v>
          </cell>
          <cell r="AI120" t="str">
            <v xml:space="preserve">  Laburan permukaan aspal satu lapis (Burtu)</v>
          </cell>
          <cell r="AJ120" t="str">
            <v>M2</v>
          </cell>
        </row>
        <row r="121">
          <cell r="W121">
            <v>26</v>
          </cell>
          <cell r="X121" t="str">
            <v xml:space="preserve">  Asphalt Mixing Plan, 40 ton/hr</v>
          </cell>
          <cell r="AA121" t="str">
            <v>set</v>
          </cell>
        </row>
        <row r="122">
          <cell r="X122" t="str">
            <v>JUMLAH UNTUK MATA PEMBAYARAN B DALAM LAMPIRAN 2a-1</v>
          </cell>
          <cell r="AD122">
            <v>3800000</v>
          </cell>
          <cell r="AG122" t="str">
            <v>4.3 (2)</v>
          </cell>
          <cell r="AI122" t="str">
            <v xml:space="preserve">  Material Aspal untuk Laburan Permukaan</v>
          </cell>
          <cell r="AJ122" t="str">
            <v>Liter</v>
          </cell>
        </row>
        <row r="124">
          <cell r="AG124" t="str">
            <v>4.3 (3)</v>
          </cell>
          <cell r="AI124" t="str">
            <v xml:space="preserve">  Lapis Resap Pengikat</v>
          </cell>
          <cell r="AJ124" t="str">
            <v>Liter</v>
          </cell>
        </row>
        <row r="128">
          <cell r="AI128" t="str">
            <v xml:space="preserve">  Sub Total Harga Bab. 4 ( Dipindahkan ke Rekapitulasi Daftar Kuantitas dan Harga )</v>
          </cell>
          <cell r="AM128">
            <v>0</v>
          </cell>
        </row>
        <row r="131">
          <cell r="AG131" t="str">
            <v>BAB. 5</v>
          </cell>
          <cell r="AI131" t="str">
            <v xml:space="preserve">  PERKERASAN BERBUTIR (PONDASI)</v>
          </cell>
          <cell r="BK131" t="str">
            <v>ACEH BESAR,   22  AGUSTUS  2000</v>
          </cell>
        </row>
        <row r="132">
          <cell r="BK132" t="str">
            <v>CV. MANDIRI KARYA UTAMA</v>
          </cell>
        </row>
        <row r="133">
          <cell r="AG133" t="str">
            <v>5.1 (1)</v>
          </cell>
          <cell r="AI133" t="str">
            <v xml:space="preserve">  Lapis Pondasi Agregat Kelas A</v>
          </cell>
          <cell r="AJ133" t="str">
            <v>M3</v>
          </cell>
          <cell r="AK133">
            <v>1800</v>
          </cell>
          <cell r="AL133">
            <v>68771</v>
          </cell>
          <cell r="AM133">
            <v>123787800</v>
          </cell>
        </row>
        <row r="135">
          <cell r="AG135" t="str">
            <v>5.1 (2)</v>
          </cell>
          <cell r="AI135" t="str">
            <v xml:space="preserve">  Lapis Pondasi Agregat Kelas B</v>
          </cell>
          <cell r="AJ135" t="str">
            <v>M3</v>
          </cell>
          <cell r="AK135">
            <v>1520</v>
          </cell>
          <cell r="AL135">
            <v>66102</v>
          </cell>
          <cell r="AM135">
            <v>100475040</v>
          </cell>
        </row>
        <row r="137">
          <cell r="AG137" t="str">
            <v>5.2 (1)</v>
          </cell>
          <cell r="AI137" t="str">
            <v xml:space="preserve">  Lapis Pondasi Jalan Kelas C1</v>
          </cell>
          <cell r="AJ137" t="str">
            <v>M3</v>
          </cell>
        </row>
        <row r="138">
          <cell r="BK138" t="str">
            <v>( IBRAHIM T. M. AMIN )</v>
          </cell>
        </row>
        <row r="139">
          <cell r="AG139" t="str">
            <v>5.2 (2)</v>
          </cell>
          <cell r="AI139" t="str">
            <v xml:space="preserve">  Lapis Pondasi Jalan Kelas C2</v>
          </cell>
          <cell r="AJ139" t="str">
            <v>M3</v>
          </cell>
          <cell r="BK139" t="str">
            <v>D i r e k t u r</v>
          </cell>
        </row>
        <row r="141">
          <cell r="AG141" t="str">
            <v>5.4 (1)</v>
          </cell>
          <cell r="AI141" t="str">
            <v xml:space="preserve">  Semen untuk Pondasi Tanah Semen</v>
          </cell>
          <cell r="AJ141" t="str">
            <v>Ton</v>
          </cell>
        </row>
        <row r="143">
          <cell r="AG143" t="str">
            <v>5.4 (2)</v>
          </cell>
          <cell r="AI143" t="str">
            <v xml:space="preserve">  Pondasi Tanah Semen</v>
          </cell>
          <cell r="AJ143" t="str">
            <v>M3</v>
          </cell>
        </row>
        <row r="145">
          <cell r="AG145" t="str">
            <v>5.4 (3)</v>
          </cell>
          <cell r="AI145" t="str">
            <v xml:space="preserve">  Beton Tumbuk</v>
          </cell>
          <cell r="AJ145" t="str">
            <v>M3</v>
          </cell>
        </row>
        <row r="149">
          <cell r="AI149" t="str">
            <v xml:space="preserve">  Sub Total Harga Bab. 5 ( Dipindahkan ke Rekapitulasi Daftar Kuantitas dan Harga )</v>
          </cell>
          <cell r="AM149">
            <v>224262840</v>
          </cell>
        </row>
        <row r="161">
          <cell r="AG161" t="str">
            <v>DAFTAR KUANTITAS DAN HARGA</v>
          </cell>
        </row>
        <row r="163">
          <cell r="AG163" t="str">
            <v>PENAWAR</v>
          </cell>
          <cell r="AH163" t="str">
            <v>:</v>
          </cell>
          <cell r="AI163" t="str">
            <v>CV. MANDIRI KARYA UTAMA</v>
          </cell>
        </row>
        <row r="164">
          <cell r="AG164" t="str">
            <v>PROYEK</v>
          </cell>
          <cell r="AH164" t="str">
            <v>:</v>
          </cell>
          <cell r="AI164" t="str">
            <v>PENINGKATAN JALAN DAN PENGGANTIAN JEMBATAN DPU CAB. VI ACEH BARAT</v>
          </cell>
        </row>
        <row r="165">
          <cell r="AG165" t="str">
            <v>PEKERJAAN</v>
          </cell>
          <cell r="AH165" t="str">
            <v>:</v>
          </cell>
          <cell r="AI165" t="str">
            <v>PENINGKATAN JALAN KUALA TUHA - LAMIE, KM. 45+000 s/d 47+000</v>
          </cell>
        </row>
        <row r="166">
          <cell r="AG166" t="str">
            <v>PROPINSI</v>
          </cell>
          <cell r="AH166" t="str">
            <v>:</v>
          </cell>
          <cell r="AI166" t="str">
            <v>DAERAH ISTIMEWA ACEH</v>
          </cell>
        </row>
        <row r="167">
          <cell r="AG167" t="str">
            <v>LOKASI</v>
          </cell>
          <cell r="AI167" t="str">
            <v>KABUPATEN ACEH BARAT</v>
          </cell>
        </row>
        <row r="168">
          <cell r="AG168" t="str">
            <v>TH. ANGG.</v>
          </cell>
          <cell r="AI168">
            <v>2000</v>
          </cell>
        </row>
        <row r="170">
          <cell r="AG170" t="str">
            <v>MATA</v>
          </cell>
          <cell r="AL170" t="str">
            <v>HARGA</v>
          </cell>
          <cell r="AM170" t="str">
            <v>JUMLAH</v>
          </cell>
        </row>
        <row r="171">
          <cell r="AG171" t="str">
            <v>PEMBA-</v>
          </cell>
          <cell r="AI171" t="str">
            <v>U R A I A N</v>
          </cell>
          <cell r="AJ171" t="str">
            <v>SATUAN</v>
          </cell>
          <cell r="AK171" t="str">
            <v>PERKIRAAN</v>
          </cell>
          <cell r="AL171" t="str">
            <v>SATUAN</v>
          </cell>
          <cell r="AM171" t="str">
            <v>HARGA-HARGA</v>
          </cell>
        </row>
        <row r="172">
          <cell r="AG172" t="str">
            <v>YARAN</v>
          </cell>
          <cell r="AK172" t="str">
            <v>KUANTITAS</v>
          </cell>
          <cell r="AL172" t="str">
            <v>( Rp.)</v>
          </cell>
          <cell r="AM172" t="str">
            <v>PENAWARAN (Rp)</v>
          </cell>
        </row>
        <row r="173">
          <cell r="AG173" t="str">
            <v>a</v>
          </cell>
          <cell r="AI173" t="str">
            <v>b</v>
          </cell>
          <cell r="AJ173" t="str">
            <v>c</v>
          </cell>
          <cell r="AK173" t="str">
            <v>d</v>
          </cell>
          <cell r="AL173" t="str">
            <v>e</v>
          </cell>
          <cell r="AM173" t="str">
            <v>f = (d x e)</v>
          </cell>
        </row>
        <row r="175">
          <cell r="AG175" t="str">
            <v>BAB. 6</v>
          </cell>
          <cell r="AI175" t="str">
            <v xml:space="preserve">  PERKERASAN ASPAL</v>
          </cell>
        </row>
        <row r="177">
          <cell r="AG177" t="str">
            <v>6.1 (1)</v>
          </cell>
          <cell r="AI177" t="str">
            <v xml:space="preserve">  Lapis Resap Pengikat</v>
          </cell>
          <cell r="AJ177" t="str">
            <v>Liter</v>
          </cell>
          <cell r="AK177">
            <v>8100</v>
          </cell>
          <cell r="AL177">
            <v>2267</v>
          </cell>
          <cell r="AM177">
            <v>18362700</v>
          </cell>
        </row>
        <row r="179">
          <cell r="AG179" t="str">
            <v>6.1 (2)</v>
          </cell>
          <cell r="AI179" t="str">
            <v xml:space="preserve">  Lapis Perekat</v>
          </cell>
          <cell r="AJ179" t="str">
            <v>Liter</v>
          </cell>
        </row>
        <row r="181">
          <cell r="AG181" t="str">
            <v>6.2 (1)</v>
          </cell>
          <cell r="AI181" t="str">
            <v xml:space="preserve">  Laburan permukaan aspal satu lapis (Burtu)</v>
          </cell>
          <cell r="AJ181" t="str">
            <v>M2</v>
          </cell>
        </row>
        <row r="183">
          <cell r="AG183" t="str">
            <v>6.2 (2)</v>
          </cell>
          <cell r="AI183" t="str">
            <v xml:space="preserve">  Laburan permukaan aspal dua lapis (Burda)</v>
          </cell>
          <cell r="AJ183" t="str">
            <v>M2</v>
          </cell>
        </row>
        <row r="185">
          <cell r="AG185" t="str">
            <v>6.2 (3)</v>
          </cell>
          <cell r="AI185" t="str">
            <v xml:space="preserve">  Material Aspal untuk laburan permukaan</v>
          </cell>
          <cell r="AJ185" t="str">
            <v>Liter</v>
          </cell>
        </row>
        <row r="187">
          <cell r="AG187" t="str">
            <v>6.3 (3)</v>
          </cell>
          <cell r="AI187" t="str">
            <v xml:space="preserve">  Lapis permukaan : HRS</v>
          </cell>
          <cell r="AJ187" t="str">
            <v>M2</v>
          </cell>
        </row>
        <row r="189">
          <cell r="AG189" t="str">
            <v>6.3 (4)</v>
          </cell>
          <cell r="AI189" t="str">
            <v xml:space="preserve">  Lapis permukaan : AC</v>
          </cell>
          <cell r="AJ189" t="str">
            <v>M2</v>
          </cell>
        </row>
        <row r="191">
          <cell r="AG191" t="str">
            <v>6.3 (5)</v>
          </cell>
          <cell r="AI191" t="str">
            <v xml:space="preserve">  Asphalt Treated Base : ATB</v>
          </cell>
          <cell r="AJ191" t="str">
            <v>M3</v>
          </cell>
          <cell r="AK191">
            <v>360</v>
          </cell>
          <cell r="AL191">
            <v>610226</v>
          </cell>
          <cell r="AM191">
            <v>219681360</v>
          </cell>
        </row>
        <row r="193">
          <cell r="AG193" t="str">
            <v>6.3 (5)a</v>
          </cell>
          <cell r="AI193" t="str">
            <v xml:space="preserve">  Asphalt Treated Base Leveling : ATBL</v>
          </cell>
          <cell r="AJ193" t="str">
            <v>Ton</v>
          </cell>
        </row>
        <row r="197">
          <cell r="AI197" t="str">
            <v xml:space="preserve">  Sub Total Harga Bab. 6 ( Dipindahkan ke Rekapitulasi Daftar Kuantitas dan Harga )</v>
          </cell>
          <cell r="AM197">
            <v>238044060</v>
          </cell>
        </row>
        <row r="200">
          <cell r="AG200" t="str">
            <v>BAB. 7</v>
          </cell>
          <cell r="AI200" t="str">
            <v xml:space="preserve">  S T R U K T U R</v>
          </cell>
        </row>
        <row r="202">
          <cell r="AG202" t="str">
            <v>7.1 (1)</v>
          </cell>
          <cell r="AI202" t="str">
            <v xml:space="preserve">  Beton Struktur Kelas K-225</v>
          </cell>
          <cell r="AJ202" t="str">
            <v>M3</v>
          </cell>
        </row>
        <row r="204">
          <cell r="AG204" t="str">
            <v>7.1 (2)</v>
          </cell>
          <cell r="AI204" t="str">
            <v xml:space="preserve">  Beton Tak Bertulang</v>
          </cell>
          <cell r="AJ204" t="str">
            <v>M3</v>
          </cell>
        </row>
        <row r="206">
          <cell r="AG206" t="str">
            <v>7.2</v>
          </cell>
          <cell r="AI206" t="str">
            <v xml:space="preserve">  Baja Tulangan</v>
          </cell>
          <cell r="AJ206" t="str">
            <v>Kg</v>
          </cell>
        </row>
        <row r="208">
          <cell r="AG208" t="str">
            <v>7.4</v>
          </cell>
          <cell r="AI208" t="str">
            <v xml:space="preserve">  Pasangan Batu (Stone Masonry)</v>
          </cell>
          <cell r="AJ208" t="str">
            <v>M3</v>
          </cell>
        </row>
        <row r="210">
          <cell r="AG210" t="str">
            <v>7.5 (1)</v>
          </cell>
          <cell r="AI210" t="str">
            <v xml:space="preserve">  Pas. Batu dengan isian (Grouted Rip Rap)</v>
          </cell>
          <cell r="AJ210" t="str">
            <v>M3</v>
          </cell>
        </row>
        <row r="212">
          <cell r="AG212" t="str">
            <v>7.5 (2)</v>
          </cell>
          <cell r="AI212" t="str">
            <v xml:space="preserve">  Pas. Batu Kosong (Non Grouted Rip Rap)</v>
          </cell>
          <cell r="AJ212" t="str">
            <v>M3</v>
          </cell>
        </row>
        <row r="214">
          <cell r="AG214" t="str">
            <v>7.5 (3)</v>
          </cell>
          <cell r="AI214" t="str">
            <v xml:space="preserve">  Bronjong (Gabion)</v>
          </cell>
          <cell r="AJ214" t="str">
            <v>M3</v>
          </cell>
        </row>
        <row r="216">
          <cell r="AG216" t="str">
            <v>7.5 (4)</v>
          </cell>
          <cell r="AI216" t="str">
            <v xml:space="preserve">  Geotektil untuk Perkuatan Tanah</v>
          </cell>
          <cell r="AJ216" t="str">
            <v>M2</v>
          </cell>
        </row>
        <row r="218">
          <cell r="AG218" t="str">
            <v>7.7 (1)</v>
          </cell>
          <cell r="AI218" t="str">
            <v xml:space="preserve">  Pasangan Struktur Jembatan Semi Per-</v>
          </cell>
          <cell r="AJ218" t="str">
            <v>Kg</v>
          </cell>
        </row>
        <row r="219">
          <cell r="AI219" t="str">
            <v xml:space="preserve">  manen</v>
          </cell>
        </row>
        <row r="221">
          <cell r="AG221" t="str">
            <v>7.7 (2)</v>
          </cell>
          <cell r="AI221" t="str">
            <v xml:space="preserve">  Pengangkutan Komponen Jembatan</v>
          </cell>
          <cell r="AJ221" t="str">
            <v>Ls</v>
          </cell>
        </row>
        <row r="222">
          <cell r="AG222" t="str">
            <v>7.7 (3)</v>
          </cell>
          <cell r="AI222" t="str">
            <v xml:space="preserve">  Boulder</v>
          </cell>
          <cell r="AJ222" t="str">
            <v>m3</v>
          </cell>
        </row>
        <row r="225">
          <cell r="AI225" t="str">
            <v xml:space="preserve">  Sub Total Harga Bab. 7 ( Dipindahkan ke Rekapitulasi Daftar Kuantitas dan Harga )</v>
          </cell>
          <cell r="AM225">
            <v>0</v>
          </cell>
        </row>
        <row r="243">
          <cell r="AG243" t="str">
            <v>DAFTAR KUANTITAS DAN HARGA</v>
          </cell>
        </row>
        <row r="245">
          <cell r="AG245" t="str">
            <v>PENAWAR</v>
          </cell>
          <cell r="AH245" t="str">
            <v>:</v>
          </cell>
          <cell r="AI245" t="str">
            <v>CV. MANDIRI KARYA UTAMA</v>
          </cell>
        </row>
        <row r="246">
          <cell r="AG246" t="str">
            <v>PROYEK</v>
          </cell>
          <cell r="AH246" t="str">
            <v>:</v>
          </cell>
          <cell r="AI246" t="str">
            <v>PENINGKATAN JALAN DAN PENGGANTIAN JEMBATAN DPU CAB. VI ACEH BARAT</v>
          </cell>
        </row>
        <row r="247">
          <cell r="AG247" t="str">
            <v>PEKERJAAN</v>
          </cell>
          <cell r="AH247" t="str">
            <v>:</v>
          </cell>
          <cell r="AI247" t="str">
            <v>PENINGKATAN JALAN KUALA TUHA - LAMIE, KM. 45+000 s/d 47+000</v>
          </cell>
        </row>
        <row r="248">
          <cell r="AG248" t="str">
            <v>PROPINSI</v>
          </cell>
          <cell r="AH248" t="str">
            <v>:</v>
          </cell>
          <cell r="AI248" t="str">
            <v>DAERAH ISTIMEWA ACEH</v>
          </cell>
        </row>
        <row r="249">
          <cell r="AG249" t="str">
            <v>LOKASI</v>
          </cell>
          <cell r="AH249" t="str">
            <v>:</v>
          </cell>
          <cell r="AI249" t="str">
            <v>KABUPATEN ACEH BARAT</v>
          </cell>
        </row>
        <row r="250">
          <cell r="AG250" t="str">
            <v>TH. ANGG.</v>
          </cell>
          <cell r="AH250" t="str">
            <v>:</v>
          </cell>
          <cell r="AI250">
            <v>2000</v>
          </cell>
        </row>
        <row r="252">
          <cell r="AG252" t="str">
            <v>MATA</v>
          </cell>
          <cell r="AL252" t="str">
            <v>HARGA</v>
          </cell>
          <cell r="AM252" t="str">
            <v>JUMLAH</v>
          </cell>
        </row>
        <row r="253">
          <cell r="AG253" t="str">
            <v>PEMBA-</v>
          </cell>
          <cell r="AI253" t="str">
            <v>U R A I A N</v>
          </cell>
          <cell r="AJ253" t="str">
            <v>SATUAN</v>
          </cell>
          <cell r="AK253" t="str">
            <v>PERKIRAAN</v>
          </cell>
          <cell r="AL253" t="str">
            <v>SATUAN</v>
          </cell>
          <cell r="AM253" t="str">
            <v>HARGA-HARGA</v>
          </cell>
        </row>
        <row r="254">
          <cell r="AG254" t="str">
            <v>YARAN</v>
          </cell>
          <cell r="AK254" t="str">
            <v>KUANTITAS</v>
          </cell>
          <cell r="AL254" t="str">
            <v>( Rp.)</v>
          </cell>
          <cell r="AM254" t="str">
            <v>PENAWARAN (Rp)</v>
          </cell>
        </row>
        <row r="255">
          <cell r="AG255" t="str">
            <v>a</v>
          </cell>
          <cell r="AI255" t="str">
            <v>b</v>
          </cell>
          <cell r="AJ255" t="str">
            <v>c</v>
          </cell>
          <cell r="AK255" t="str">
            <v>d</v>
          </cell>
          <cell r="AL255" t="str">
            <v>e</v>
          </cell>
          <cell r="AM255" t="str">
            <v>f = (d x e)</v>
          </cell>
        </row>
        <row r="258">
          <cell r="AG258" t="str">
            <v>BAB. 8</v>
          </cell>
          <cell r="AI258" t="str">
            <v xml:space="preserve">  PERKUATAN DAN PEKERJAAN MINOR</v>
          </cell>
        </row>
        <row r="260">
          <cell r="AG260" t="str">
            <v>8.1 (1)</v>
          </cell>
          <cell r="AI260" t="str">
            <v xml:space="preserve">  Lapis Pondasi Agregat Kelas A untuk</v>
          </cell>
          <cell r="AJ260" t="str">
            <v>M3</v>
          </cell>
        </row>
        <row r="261">
          <cell r="AI261" t="str">
            <v xml:space="preserve">  Pekerjaan  Minor</v>
          </cell>
        </row>
        <row r="263">
          <cell r="AG263" t="str">
            <v>8.1 (2)</v>
          </cell>
          <cell r="AI263" t="str">
            <v xml:space="preserve">  Lapis Pondasi Agregat Kelas B untuk</v>
          </cell>
          <cell r="AJ263" t="str">
            <v>M3</v>
          </cell>
        </row>
        <row r="264">
          <cell r="AI264" t="str">
            <v xml:space="preserve">  Pekerjaan  Minor</v>
          </cell>
        </row>
        <row r="266">
          <cell r="AG266" t="str">
            <v>8.1 (3)</v>
          </cell>
          <cell r="AI266" t="str">
            <v xml:space="preserve">  Agregat untuk Lapis Pondasi Jalan Tanpa</v>
          </cell>
          <cell r="AJ266" t="str">
            <v>M3</v>
          </cell>
        </row>
        <row r="267">
          <cell r="AI267" t="str">
            <v xml:space="preserve">  Penutup untuk Pekerjaan Minor</v>
          </cell>
        </row>
        <row r="269">
          <cell r="AG269" t="str">
            <v>8.1 (4)</v>
          </cell>
          <cell r="AI269" t="str">
            <v xml:space="preserve">  Waterbound Macadam untuk Pekerjaan</v>
          </cell>
          <cell r="AJ269" t="str">
            <v>M3</v>
          </cell>
        </row>
        <row r="270">
          <cell r="AI270" t="str">
            <v xml:space="preserve">  Minor</v>
          </cell>
        </row>
        <row r="272">
          <cell r="AG272" t="str">
            <v>8.1 (5)</v>
          </cell>
          <cell r="AI272" t="str">
            <v xml:space="preserve">  Campuran Aspal Panas untuk Pekerjaan</v>
          </cell>
          <cell r="AJ272" t="str">
            <v>M3</v>
          </cell>
        </row>
        <row r="273">
          <cell r="AI273" t="str">
            <v xml:space="preserve">  Minor</v>
          </cell>
        </row>
        <row r="275">
          <cell r="AG275" t="str">
            <v>8.1 (6)</v>
          </cell>
          <cell r="AI275" t="str">
            <v xml:space="preserve">  Lasbutag atau Latasbusir untuk Pekerjaan</v>
          </cell>
          <cell r="AJ275" t="str">
            <v>M3</v>
          </cell>
        </row>
        <row r="276">
          <cell r="AI276" t="str">
            <v xml:space="preserve">  Minor</v>
          </cell>
        </row>
        <row r="278">
          <cell r="AG278" t="str">
            <v>8.1 (7)</v>
          </cell>
          <cell r="AI278" t="str">
            <v xml:space="preserve">  Penetrasi   Macadam   untuk   Pekerjaan</v>
          </cell>
          <cell r="AJ278" t="str">
            <v>M3</v>
          </cell>
        </row>
        <row r="279">
          <cell r="AI279" t="str">
            <v xml:space="preserve">  Minor</v>
          </cell>
        </row>
        <row r="281">
          <cell r="AG281" t="str">
            <v>8.1 (8)</v>
          </cell>
          <cell r="AI281" t="str">
            <v xml:space="preserve">  Campuran Aspal Dingin untuk  Pekerjaan</v>
          </cell>
          <cell r="AJ281" t="str">
            <v>M3</v>
          </cell>
        </row>
        <row r="282">
          <cell r="AI282" t="str">
            <v xml:space="preserve">  Minor</v>
          </cell>
        </row>
        <row r="284">
          <cell r="AG284" t="str">
            <v>8.1 (9)</v>
          </cell>
          <cell r="AI284" t="str">
            <v xml:space="preserve">  Bitumen untuk Penutup Retak-retak</v>
          </cell>
          <cell r="AJ284" t="str">
            <v>Liter</v>
          </cell>
        </row>
        <row r="286">
          <cell r="AG286" t="str">
            <v>8.2</v>
          </cell>
          <cell r="AI286" t="str">
            <v xml:space="preserve">  Galian untuk Bahu Jalan dan Pekerjaan</v>
          </cell>
          <cell r="AJ286" t="str">
            <v>M2</v>
          </cell>
        </row>
        <row r="287">
          <cell r="AI287" t="str">
            <v xml:space="preserve">  minor lainnya</v>
          </cell>
        </row>
        <row r="289">
          <cell r="AG289" t="str">
            <v>8.3</v>
          </cell>
          <cell r="AI289" t="str">
            <v xml:space="preserve">  Stabilisasi dengan Tanaman</v>
          </cell>
          <cell r="AJ289" t="str">
            <v>M2</v>
          </cell>
        </row>
        <row r="291">
          <cell r="AG291" t="str">
            <v>8.4 (1)</v>
          </cell>
          <cell r="AI291" t="str">
            <v xml:space="preserve">  Marka Jalan</v>
          </cell>
          <cell r="AJ291" t="str">
            <v>M2</v>
          </cell>
        </row>
        <row r="293">
          <cell r="AG293" t="str">
            <v>8.4 (2)</v>
          </cell>
          <cell r="AI293" t="str">
            <v xml:space="preserve">  Rambu Jalan</v>
          </cell>
          <cell r="AJ293" t="str">
            <v>Buah</v>
          </cell>
        </row>
        <row r="295">
          <cell r="AG295" t="str">
            <v>8.4 (3)</v>
          </cell>
          <cell r="AI295" t="str">
            <v xml:space="preserve">  Patok Pengarah</v>
          </cell>
          <cell r="AJ295" t="str">
            <v>Buah</v>
          </cell>
        </row>
        <row r="297">
          <cell r="AG297" t="str">
            <v>8.4 (4)</v>
          </cell>
          <cell r="AI297" t="str">
            <v xml:space="preserve">  Patok Kilometer</v>
          </cell>
          <cell r="AJ297" t="str">
            <v>Buah</v>
          </cell>
        </row>
        <row r="299">
          <cell r="AG299" t="str">
            <v>8.4 (5)</v>
          </cell>
          <cell r="AI299" t="str">
            <v xml:space="preserve">  Rel  Pengaman</v>
          </cell>
          <cell r="AJ299" t="str">
            <v>M'</v>
          </cell>
        </row>
        <row r="301">
          <cell r="AG301" t="str">
            <v>8.5 (1)</v>
          </cell>
          <cell r="AI301" t="str">
            <v xml:space="preserve">  Perkuatan Lantai Jembatan Beton</v>
          </cell>
          <cell r="AJ301" t="str">
            <v>M2</v>
          </cell>
        </row>
        <row r="303">
          <cell r="AG303" t="str">
            <v>8.5 (2)</v>
          </cell>
          <cell r="AI303" t="str">
            <v xml:space="preserve">  Perkuatan Lantai Jembatan Kayu</v>
          </cell>
          <cell r="AJ303" t="str">
            <v>M2</v>
          </cell>
        </row>
        <row r="305">
          <cell r="AG305" t="str">
            <v>8.5 (3)</v>
          </cell>
          <cell r="AI305" t="str">
            <v xml:space="preserve">  Pengecatan Jembatan Struktur Baja</v>
          </cell>
          <cell r="AJ305" t="str">
            <v>M2</v>
          </cell>
        </row>
        <row r="309">
          <cell r="AI309" t="str">
            <v xml:space="preserve">  Sub Total Harga Bab. 8 ( Dipindahkan ke Rekapitulasi Daftar Kuantitas dan Harga )</v>
          </cell>
          <cell r="AM309">
            <v>0</v>
          </cell>
        </row>
        <row r="325">
          <cell r="AG325" t="str">
            <v>DAFTAR KUANTITAS DAN HARGA</v>
          </cell>
        </row>
        <row r="327">
          <cell r="AG327" t="str">
            <v>PENAWAR</v>
          </cell>
          <cell r="AH327" t="str">
            <v>:</v>
          </cell>
          <cell r="AI327" t="str">
            <v>CV. MANDIRI KARYA UTAMA</v>
          </cell>
        </row>
        <row r="328">
          <cell r="AG328" t="str">
            <v>PROYEK</v>
          </cell>
          <cell r="AH328" t="str">
            <v>:</v>
          </cell>
          <cell r="AI328" t="str">
            <v>PENINGKATAN JALAN DAN PENGGANTIAN JEMBATAN DPU CAB. VI ACEH BARAT</v>
          </cell>
        </row>
        <row r="329">
          <cell r="AG329" t="str">
            <v>PEKERJAAN</v>
          </cell>
          <cell r="AH329" t="str">
            <v>:</v>
          </cell>
          <cell r="AI329" t="str">
            <v>PENINGKATAN JALAN KUALA TUHA - LAMIE, KM. 45+000 s/d 47+000</v>
          </cell>
        </row>
        <row r="330">
          <cell r="AG330" t="str">
            <v>PROPINSI</v>
          </cell>
          <cell r="AH330" t="str">
            <v>:</v>
          </cell>
          <cell r="AI330" t="str">
            <v>DAERAH ISTIMEWA ACEH</v>
          </cell>
        </row>
        <row r="331">
          <cell r="AG331" t="str">
            <v>LOKASI</v>
          </cell>
          <cell r="AH331" t="str">
            <v>:</v>
          </cell>
          <cell r="AI331" t="str">
            <v>KABUPATEN ACEH BARAT</v>
          </cell>
        </row>
        <row r="332">
          <cell r="AG332" t="str">
            <v>TH. ANGG.</v>
          </cell>
          <cell r="AH332" t="str">
            <v>:</v>
          </cell>
          <cell r="AI332">
            <v>2000</v>
          </cell>
        </row>
        <row r="334">
          <cell r="AG334" t="str">
            <v>MATA</v>
          </cell>
          <cell r="AL334" t="str">
            <v>HARGA</v>
          </cell>
          <cell r="AM334" t="str">
            <v>JUMLAH</v>
          </cell>
        </row>
        <row r="335">
          <cell r="AG335" t="str">
            <v>PEMBA-</v>
          </cell>
          <cell r="AI335" t="str">
            <v>U R A I A N</v>
          </cell>
          <cell r="AJ335" t="str">
            <v>SATUAN</v>
          </cell>
          <cell r="AK335" t="str">
            <v>PERKIRAAN</v>
          </cell>
          <cell r="AL335" t="str">
            <v>SATUAN</v>
          </cell>
          <cell r="AM335" t="str">
            <v>HARGA-HARGA</v>
          </cell>
        </row>
        <row r="336">
          <cell r="AG336" t="str">
            <v>YARAN</v>
          </cell>
          <cell r="AK336" t="str">
            <v>KUANTITAS</v>
          </cell>
          <cell r="AL336" t="str">
            <v>( Rp.)</v>
          </cell>
          <cell r="AM336" t="str">
            <v>PENAWARAN (Rp)</v>
          </cell>
        </row>
        <row r="337">
          <cell r="AG337" t="str">
            <v>a</v>
          </cell>
          <cell r="AI337" t="str">
            <v>b</v>
          </cell>
          <cell r="AJ337" t="str">
            <v>c</v>
          </cell>
          <cell r="AK337" t="str">
            <v>d</v>
          </cell>
          <cell r="AL337" t="str">
            <v>e</v>
          </cell>
          <cell r="AM337" t="str">
            <v>f = (d x e)</v>
          </cell>
        </row>
        <row r="339">
          <cell r="AG339" t="str">
            <v>BAB. 9</v>
          </cell>
          <cell r="AI339" t="str">
            <v xml:space="preserve">  PEKERJAAN HARIAN</v>
          </cell>
        </row>
        <row r="341">
          <cell r="AG341" t="str">
            <v>9.1</v>
          </cell>
          <cell r="AI341" t="str">
            <v xml:space="preserve">  M  a  n  d  o  r</v>
          </cell>
          <cell r="AJ341" t="str">
            <v>Jam</v>
          </cell>
        </row>
        <row r="343">
          <cell r="AG343" t="str">
            <v>9.2</v>
          </cell>
          <cell r="AI343" t="str">
            <v xml:space="preserve">  Pekerja Biasa</v>
          </cell>
          <cell r="AJ343" t="str">
            <v>Jam</v>
          </cell>
        </row>
        <row r="345">
          <cell r="AG345" t="str">
            <v>9.3</v>
          </cell>
          <cell r="AI345" t="str">
            <v xml:space="preserve">  Tukang Kayu, Tukang Besi, dsb.</v>
          </cell>
          <cell r="AJ345" t="str">
            <v>Jam</v>
          </cell>
        </row>
        <row r="347">
          <cell r="AG347" t="str">
            <v>9.4</v>
          </cell>
          <cell r="AI347" t="str">
            <v xml:space="preserve">  Dump Truck, Kapasitas  3 - 4 m3</v>
          </cell>
          <cell r="AJ347" t="str">
            <v>Jam</v>
          </cell>
        </row>
        <row r="349">
          <cell r="AG349" t="str">
            <v>9.5</v>
          </cell>
          <cell r="AI349" t="str">
            <v xml:space="preserve">  Plat Bed Truck, Kapasitas  3 - 4 M3</v>
          </cell>
          <cell r="AJ349" t="str">
            <v>Jam</v>
          </cell>
        </row>
        <row r="351">
          <cell r="AG351" t="str">
            <v>9.6</v>
          </cell>
          <cell r="AI351" t="str">
            <v xml:space="preserve">  Water Tanker, Kapasitas 3000-4500 ltr</v>
          </cell>
          <cell r="AJ351" t="str">
            <v>Jam</v>
          </cell>
        </row>
        <row r="353">
          <cell r="AG353" t="str">
            <v>9.7</v>
          </cell>
          <cell r="AI353" t="str">
            <v xml:space="preserve">  Bulldozer, Kapasitas 100-150 HP</v>
          </cell>
          <cell r="AJ353" t="str">
            <v>Jam</v>
          </cell>
        </row>
        <row r="355">
          <cell r="AG355" t="str">
            <v>9.8</v>
          </cell>
          <cell r="AI355" t="str">
            <v xml:space="preserve">  Motor Greader, Kapasitas 75 - 100 HP</v>
          </cell>
          <cell r="AJ355" t="str">
            <v>Jam</v>
          </cell>
        </row>
        <row r="357">
          <cell r="AG357" t="str">
            <v>9.9</v>
          </cell>
          <cell r="AI357" t="str">
            <v xml:space="preserve">  Wheel Loader, Kapasitas 1,00 - 1,60 m3</v>
          </cell>
          <cell r="AJ357" t="str">
            <v>Jam</v>
          </cell>
        </row>
        <row r="359">
          <cell r="AG359" t="str">
            <v>9.10</v>
          </cell>
          <cell r="AI359" t="str">
            <v xml:space="preserve">  Track Loader, Kapasitas 75 - 100 HP</v>
          </cell>
          <cell r="AJ359" t="str">
            <v>Jam</v>
          </cell>
        </row>
        <row r="361">
          <cell r="AG361" t="str">
            <v>9.11</v>
          </cell>
          <cell r="AI361" t="str">
            <v xml:space="preserve">  Excavator, Kapasitas 80 - 140 HP</v>
          </cell>
          <cell r="AJ361" t="str">
            <v>Jam</v>
          </cell>
        </row>
        <row r="363">
          <cell r="AG363" t="str">
            <v>9.12</v>
          </cell>
          <cell r="AI363" t="str">
            <v xml:space="preserve">  Crane, Kapasitas 10 - 15 HP</v>
          </cell>
          <cell r="AJ363" t="str">
            <v>Jam</v>
          </cell>
        </row>
        <row r="365">
          <cell r="AG365" t="str">
            <v>9.13</v>
          </cell>
          <cell r="AI365" t="str">
            <v xml:space="preserve">  Steel Wheel Roller,  6 - 9 ton</v>
          </cell>
          <cell r="AJ365" t="str">
            <v>Jam</v>
          </cell>
        </row>
        <row r="367">
          <cell r="AG367" t="str">
            <v>9.14</v>
          </cell>
          <cell r="AI367" t="str">
            <v xml:space="preserve">  Vibratory Roller,  5 - 8 ton</v>
          </cell>
          <cell r="AJ367" t="str">
            <v>Jam</v>
          </cell>
        </row>
        <row r="369">
          <cell r="AG369" t="str">
            <v>9.15</v>
          </cell>
          <cell r="AI369" t="str">
            <v xml:space="preserve">  Vibratory Compactor, Kap. 1.5 - 3.0 HP </v>
          </cell>
          <cell r="AJ369" t="str">
            <v>Jam</v>
          </cell>
        </row>
        <row r="371">
          <cell r="AG371" t="str">
            <v>9.16</v>
          </cell>
          <cell r="AI371" t="str">
            <v xml:space="preserve">  Pneumatic Tyred Roller, Kap. 8 - 10 Ton</v>
          </cell>
          <cell r="AJ371" t="str">
            <v>Jam</v>
          </cell>
        </row>
        <row r="373">
          <cell r="AG373" t="str">
            <v>9.17</v>
          </cell>
          <cell r="AI373" t="str">
            <v xml:space="preserve">  Compressor, Kapasitas 4000-6500 l/jam</v>
          </cell>
          <cell r="AJ373" t="str">
            <v>Jam</v>
          </cell>
        </row>
        <row r="375">
          <cell r="AG375" t="str">
            <v>9.18</v>
          </cell>
          <cell r="AI375" t="str">
            <v xml:space="preserve">  Concrete Mixer, Kap. 0,3 - 0,6 m3</v>
          </cell>
          <cell r="AJ375" t="str">
            <v>Jam</v>
          </cell>
        </row>
        <row r="377">
          <cell r="AG377" t="str">
            <v>9.19</v>
          </cell>
          <cell r="AI377" t="str">
            <v xml:space="preserve">  Water Pump, Kap. 70 - 100 mm</v>
          </cell>
          <cell r="AJ377" t="str">
            <v>Jam</v>
          </cell>
        </row>
        <row r="385">
          <cell r="AI385" t="str">
            <v xml:space="preserve">  Sub Total Harga Bab. 9 ( Dipindahkan ke Rekapitulasi Daftar Kuantitas dan Harga )</v>
          </cell>
        </row>
        <row r="407">
          <cell r="AG407" t="str">
            <v>DAFTAR KUANTITAS DAN HARGA</v>
          </cell>
        </row>
        <row r="409">
          <cell r="AG409" t="str">
            <v>PENAWAR</v>
          </cell>
          <cell r="AI409" t="str">
            <v>CV. MANDIRI KARYA UTAMA</v>
          </cell>
        </row>
        <row r="410">
          <cell r="AG410" t="str">
            <v>PROYEK</v>
          </cell>
          <cell r="AI410" t="str">
            <v>PENINGKATAN JALAN DAN PENGGANTIAN JEMBATAN DPU CAB. VI ACEH BARAT</v>
          </cell>
        </row>
        <row r="411">
          <cell r="AG411" t="str">
            <v>PEKERJAAN</v>
          </cell>
          <cell r="AI411" t="str">
            <v>PENINGKATAN JALAN KUALA TUHA - LAMIE, KM. 45+000 s/d 47+000</v>
          </cell>
        </row>
        <row r="412">
          <cell r="AG412" t="str">
            <v>PROPINSI</v>
          </cell>
          <cell r="AI412" t="str">
            <v>DAERAH ISTIMEWA ACEH</v>
          </cell>
        </row>
        <row r="413">
          <cell r="AG413" t="str">
            <v>LOKASI</v>
          </cell>
          <cell r="AI413" t="str">
            <v>KABUPATEN ACEH BARAT</v>
          </cell>
        </row>
        <row r="414">
          <cell r="AG414" t="str">
            <v>TH. ANGG.</v>
          </cell>
          <cell r="AI414">
            <v>2000</v>
          </cell>
        </row>
        <row r="416">
          <cell r="AG416" t="str">
            <v>MATA</v>
          </cell>
          <cell r="AL416" t="str">
            <v>HARGA</v>
          </cell>
          <cell r="AM416" t="str">
            <v>JUMLAH</v>
          </cell>
        </row>
        <row r="417">
          <cell r="AG417" t="str">
            <v>PEMBA-</v>
          </cell>
          <cell r="AI417" t="str">
            <v>U R A I A N</v>
          </cell>
          <cell r="AJ417" t="str">
            <v>SATUAN</v>
          </cell>
          <cell r="AK417" t="str">
            <v>PERKIRAAN</v>
          </cell>
          <cell r="AL417" t="str">
            <v>SATUAN</v>
          </cell>
          <cell r="AM417" t="str">
            <v>HARGA-HARGA</v>
          </cell>
        </row>
        <row r="418">
          <cell r="AG418" t="str">
            <v>YARAN</v>
          </cell>
          <cell r="AK418" t="str">
            <v>KUANTITAS</v>
          </cell>
          <cell r="AL418" t="str">
            <v>( Rp.)</v>
          </cell>
          <cell r="AM418" t="str">
            <v>PENAWARAN (Rp)</v>
          </cell>
        </row>
        <row r="419">
          <cell r="AG419" t="str">
            <v>a</v>
          </cell>
          <cell r="AI419" t="str">
            <v>b</v>
          </cell>
          <cell r="AJ419" t="str">
            <v>c</v>
          </cell>
          <cell r="AK419" t="str">
            <v>d</v>
          </cell>
          <cell r="AL419" t="str">
            <v>e</v>
          </cell>
          <cell r="AM419" t="str">
            <v>f = (d x e)</v>
          </cell>
        </row>
        <row r="422">
          <cell r="AG422" t="str">
            <v>BAB. 10</v>
          </cell>
          <cell r="AI422" t="str">
            <v xml:space="preserve">  PEKERJAAN PEMELIHARAAN RUTIN</v>
          </cell>
        </row>
        <row r="424">
          <cell r="AG424" t="str">
            <v>10.1 (1)</v>
          </cell>
          <cell r="AI424" t="str">
            <v xml:space="preserve">  Pemeliharaan Rutin Perkerasan</v>
          </cell>
          <cell r="AJ424" t="str">
            <v>Ls</v>
          </cell>
        </row>
        <row r="426">
          <cell r="AG426" t="str">
            <v>10.1 (2)</v>
          </cell>
          <cell r="AI426" t="str">
            <v xml:space="preserve">  Pemeliharaan Rutin Bahu Jalan</v>
          </cell>
          <cell r="AJ426" t="str">
            <v>Ls</v>
          </cell>
        </row>
        <row r="428">
          <cell r="AG428" t="str">
            <v>10.1 (3)</v>
          </cell>
          <cell r="AI428" t="str">
            <v xml:space="preserve">  Pemeliharaan Rutin Selokan, Saluaran Air,</v>
          </cell>
          <cell r="AJ428" t="str">
            <v>Ls</v>
          </cell>
        </row>
        <row r="429">
          <cell r="AI429" t="str">
            <v xml:space="preserve">  Pemotongan dan Urugan</v>
          </cell>
        </row>
        <row r="431">
          <cell r="AG431" t="str">
            <v>10.1 (4)</v>
          </cell>
          <cell r="AI431" t="str">
            <v xml:space="preserve">  Pemeliharaan Rutin Perlengkapan Jalan</v>
          </cell>
          <cell r="AJ431" t="str">
            <v>Ls</v>
          </cell>
        </row>
        <row r="433">
          <cell r="AG433" t="str">
            <v>10.1 (5)</v>
          </cell>
          <cell r="AI433" t="str">
            <v xml:space="preserve">  Pemeliharaan Rutin Jembatan</v>
          </cell>
          <cell r="AJ433" t="str">
            <v>Ls</v>
          </cell>
        </row>
        <row r="437">
          <cell r="AI437" t="str">
            <v xml:space="preserve">  Sub Total Harga Bab. 10 ( Dipindahkan ke Rekapitulasi Daftar Kuantitas dan Harga )</v>
          </cell>
          <cell r="AM437">
            <v>0</v>
          </cell>
        </row>
        <row r="649">
          <cell r="AN649">
            <v>76</v>
          </cell>
          <cell r="AP649">
            <v>9</v>
          </cell>
          <cell r="AR649">
            <v>43</v>
          </cell>
          <cell r="AS649">
            <v>9</v>
          </cell>
          <cell r="AT649">
            <v>15</v>
          </cell>
        </row>
        <row r="703">
          <cell r="W703" t="str">
            <v>ANALISA HARGA SATUAN MATA PEMBAYARAN UTAMA</v>
          </cell>
        </row>
        <row r="705">
          <cell r="W705" t="str">
            <v>NAMA PENAWAR</v>
          </cell>
          <cell r="Z705" t="str">
            <v>CV. MANDIRI KARYA UTAMA</v>
          </cell>
        </row>
        <row r="706">
          <cell r="W706" t="str">
            <v>PROYEK</v>
          </cell>
          <cell r="Z706" t="str">
            <v>PENINGKATAN JALAN DAN PENGGANTIAN JEMBATAN DPU CAB. VI ACEH BARAT</v>
          </cell>
        </row>
        <row r="707">
          <cell r="W707" t="str">
            <v>NO. MATA PEMBAYARAN</v>
          </cell>
          <cell r="Z707" t="str">
            <v>6.1(1)</v>
          </cell>
        </row>
        <row r="708">
          <cell r="W708" t="str">
            <v>JENIS PEKERJAAN</v>
          </cell>
          <cell r="Z708" t="str">
            <v>PRIME COAT</v>
          </cell>
        </row>
        <row r="709">
          <cell r="W709" t="str">
            <v>SATUAN PEKERJAAN</v>
          </cell>
          <cell r="Z709" t="str">
            <v>LITER</v>
          </cell>
        </row>
        <row r="710">
          <cell r="W710" t="str">
            <v>PRODUKSI HARIAN/JAM</v>
          </cell>
        </row>
        <row r="712">
          <cell r="W712" t="str">
            <v>NO.</v>
          </cell>
          <cell r="X712" t="str">
            <v>U  R  A  I  A  N</v>
          </cell>
          <cell r="AA712" t="str">
            <v>SATUAN</v>
          </cell>
          <cell r="AB712" t="str">
            <v>KUANTITAS</v>
          </cell>
          <cell r="AC712" t="str">
            <v>HARGA SATUAN</v>
          </cell>
          <cell r="AD712" t="str">
            <v>JUMLAH HARGA</v>
          </cell>
        </row>
        <row r="713">
          <cell r="AC713" t="str">
            <v>(Rp.)</v>
          </cell>
          <cell r="AD713" t="str">
            <v>(Rp.)</v>
          </cell>
        </row>
        <row r="716">
          <cell r="W716" t="str">
            <v xml:space="preserve">A. </v>
          </cell>
          <cell r="X716" t="str">
            <v xml:space="preserve">  TENAGA KERJA</v>
          </cell>
        </row>
        <row r="717">
          <cell r="W717" t="str">
            <v>1.</v>
          </cell>
          <cell r="X717" t="str">
            <v xml:space="preserve">  Pekerja</v>
          </cell>
          <cell r="AA717" t="str">
            <v>Jam</v>
          </cell>
          <cell r="AB717">
            <v>4.3029259896729774E-2</v>
          </cell>
          <cell r="AC717">
            <v>1700</v>
          </cell>
          <cell r="AD717">
            <v>73.150000000000006</v>
          </cell>
        </row>
        <row r="718">
          <cell r="W718" t="str">
            <v>2.</v>
          </cell>
          <cell r="X718" t="str">
            <v xml:space="preserve">  Mandor</v>
          </cell>
          <cell r="AA718" t="str">
            <v>Jam</v>
          </cell>
          <cell r="AB718">
            <v>4.3029259896729772E-3</v>
          </cell>
          <cell r="AC718">
            <v>1900</v>
          </cell>
          <cell r="AD718">
            <v>8.18</v>
          </cell>
        </row>
        <row r="719">
          <cell r="X719" t="str">
            <v/>
          </cell>
        </row>
        <row r="722">
          <cell r="W722" t="str">
            <v>B.</v>
          </cell>
          <cell r="X722" t="str">
            <v xml:space="preserve">  B A H A N</v>
          </cell>
        </row>
        <row r="723">
          <cell r="W723" t="str">
            <v>1.</v>
          </cell>
          <cell r="X723" t="str">
            <v xml:space="preserve">  Aspal</v>
          </cell>
          <cell r="AA723" t="str">
            <v>kg</v>
          </cell>
          <cell r="AB723">
            <v>0.64200000000000002</v>
          </cell>
          <cell r="AC723">
            <v>2375</v>
          </cell>
          <cell r="AD723">
            <v>1524.75</v>
          </cell>
        </row>
        <row r="724">
          <cell r="W724" t="str">
            <v>2.</v>
          </cell>
          <cell r="X724" t="str">
            <v xml:space="preserve">  Kerosene</v>
          </cell>
          <cell r="AA724" t="str">
            <v>liter</v>
          </cell>
          <cell r="AB724">
            <v>0.48899999999999999</v>
          </cell>
          <cell r="AC724">
            <v>400</v>
          </cell>
          <cell r="AD724">
            <v>195.6</v>
          </cell>
        </row>
        <row r="730">
          <cell r="W730" t="str">
            <v>C.</v>
          </cell>
          <cell r="X730" t="str">
            <v xml:space="preserve">  PERALATAN</v>
          </cell>
        </row>
        <row r="731">
          <cell r="W731" t="str">
            <v>1.</v>
          </cell>
          <cell r="X731" t="str">
            <v xml:space="preserve">  Asphalt Sprayer</v>
          </cell>
          <cell r="AA731" t="str">
            <v>Jam</v>
          </cell>
          <cell r="AB731">
            <v>4.3029259896729772E-3</v>
          </cell>
          <cell r="AC731">
            <v>30795.644777777779</v>
          </cell>
          <cell r="AD731">
            <v>132.51</v>
          </cell>
        </row>
        <row r="732">
          <cell r="W732" t="str">
            <v>2.</v>
          </cell>
          <cell r="X732" t="str">
            <v xml:space="preserve">  Air Compressor</v>
          </cell>
          <cell r="AA732" t="str">
            <v>Jam</v>
          </cell>
          <cell r="AB732">
            <v>4.0160642570281121E-3</v>
          </cell>
          <cell r="AC732">
            <v>27488.716138915555</v>
          </cell>
          <cell r="AD732">
            <v>110.4</v>
          </cell>
        </row>
        <row r="733">
          <cell r="W733" t="str">
            <v>3.</v>
          </cell>
          <cell r="X733" t="str">
            <v xml:space="preserve">  Pick Up</v>
          </cell>
          <cell r="AA733" t="str">
            <v>Jam</v>
          </cell>
          <cell r="AB733">
            <v>4.0000000000000002E-4</v>
          </cell>
          <cell r="AC733">
            <v>41722.179083333336</v>
          </cell>
          <cell r="AD733">
            <v>16.690000000000001</v>
          </cell>
        </row>
        <row r="738">
          <cell r="W738" t="str">
            <v>D.</v>
          </cell>
          <cell r="X738" t="str">
            <v xml:space="preserve">  Jumlah ( A + B + C )</v>
          </cell>
          <cell r="AD738">
            <v>2061.2799999999997</v>
          </cell>
        </row>
        <row r="739">
          <cell r="W739" t="str">
            <v>E.</v>
          </cell>
          <cell r="X739" t="str">
            <v xml:space="preserve">  Biaya Umum dan Keuntungan = ( 10 % x D )</v>
          </cell>
          <cell r="AD739">
            <v>206.13</v>
          </cell>
        </row>
        <row r="740">
          <cell r="W740" t="str">
            <v>F.</v>
          </cell>
          <cell r="X740" t="str">
            <v xml:space="preserve">  Harga Satuan ( D + E )</v>
          </cell>
          <cell r="AD740">
            <v>2267.41</v>
          </cell>
        </row>
        <row r="741">
          <cell r="W741" t="str">
            <v>G.</v>
          </cell>
          <cell r="X741" t="str">
            <v xml:space="preserve">  DIBULATKAN</v>
          </cell>
          <cell r="AD741">
            <v>2267</v>
          </cell>
        </row>
        <row r="743">
          <cell r="W743" t="str">
            <v>Catatan :</v>
          </cell>
        </row>
        <row r="744">
          <cell r="W744" t="str">
            <v>-</v>
          </cell>
        </row>
        <row r="746">
          <cell r="W746" t="str">
            <v>-</v>
          </cell>
        </row>
        <row r="748">
          <cell r="W748" t="str">
            <v>-</v>
          </cell>
        </row>
        <row r="749">
          <cell r="W749" t="str">
            <v>-</v>
          </cell>
        </row>
        <row r="751">
          <cell r="W751" t="str">
            <v>-</v>
          </cell>
        </row>
        <row r="753">
          <cell r="W753" t="str">
            <v>-</v>
          </cell>
        </row>
        <row r="756">
          <cell r="W756" t="str">
            <v>-</v>
          </cell>
        </row>
        <row r="760">
          <cell r="AC760" t="str">
            <v>ACEH BESAR,   22  AGUSTUS  2000</v>
          </cell>
        </row>
        <row r="761">
          <cell r="AC761" t="str">
            <v>CV. MANDIRI KARYA UTAMA</v>
          </cell>
        </row>
        <row r="857">
          <cell r="W857" t="str">
            <v>ANALISA HARGA SATUAN MATA PEMBAYARAN UTAMA</v>
          </cell>
        </row>
        <row r="859">
          <cell r="W859" t="str">
            <v>NAMA PENAWAR</v>
          </cell>
          <cell r="Y859" t="str">
            <v>:</v>
          </cell>
          <cell r="Z859" t="str">
            <v>CV. MANDIRI KARYA UTAMA</v>
          </cell>
        </row>
        <row r="860">
          <cell r="W860" t="str">
            <v>PROYEK</v>
          </cell>
          <cell r="Y860" t="str">
            <v>:</v>
          </cell>
          <cell r="Z860" t="str">
            <v>PENINGKATAN JALAN DAN PENGGANTIAN JEMBATAN DPU CAB. VI ACEH BARAT</v>
          </cell>
        </row>
        <row r="861">
          <cell r="W861" t="str">
            <v>NO. MATA PEMBAYARAN</v>
          </cell>
          <cell r="Y861" t="str">
            <v>:</v>
          </cell>
          <cell r="Z861" t="str">
            <v>6.3(5)</v>
          </cell>
        </row>
        <row r="862">
          <cell r="W862" t="str">
            <v>JENIS PEKERJAAN</v>
          </cell>
          <cell r="Y862" t="str">
            <v>:</v>
          </cell>
          <cell r="Z862" t="str">
            <v>ASPHALT TREATED BASE (ATB)</v>
          </cell>
        </row>
        <row r="863">
          <cell r="W863" t="str">
            <v>SATUAN PEKERJAAN</v>
          </cell>
          <cell r="Y863" t="str">
            <v>:</v>
          </cell>
          <cell r="Z863" t="str">
            <v>m3</v>
          </cell>
        </row>
        <row r="864">
          <cell r="W864" t="str">
            <v>PRODUKSI HARIAN/JAM</v>
          </cell>
          <cell r="Y864" t="str">
            <v>:</v>
          </cell>
        </row>
        <row r="866">
          <cell r="W866" t="str">
            <v>NO.</v>
          </cell>
          <cell r="X866" t="str">
            <v>U  R  A  I  A  N</v>
          </cell>
          <cell r="AA866" t="str">
            <v>SATUAN</v>
          </cell>
          <cell r="AB866" t="str">
            <v>KUANTITAS</v>
          </cell>
          <cell r="AC866" t="str">
            <v>HARGA SATUAN</v>
          </cell>
          <cell r="AD866" t="str">
            <v>JUMLAH HARGA</v>
          </cell>
        </row>
        <row r="867">
          <cell r="AC867" t="str">
            <v>(Rp.)</v>
          </cell>
          <cell r="AD867" t="str">
            <v>(Rp.)</v>
          </cell>
        </row>
        <row r="869">
          <cell r="W869" t="str">
            <v xml:space="preserve">A. </v>
          </cell>
          <cell r="X869" t="str">
            <v xml:space="preserve">  TENAGA KERJA</v>
          </cell>
        </row>
        <row r="870">
          <cell r="W870" t="str">
            <v>1.</v>
          </cell>
          <cell r="X870" t="str">
            <v xml:space="preserve">  Pekerja</v>
          </cell>
          <cell r="AA870" t="str">
            <v>Jam</v>
          </cell>
          <cell r="AB870">
            <v>0.35714285714285715</v>
          </cell>
          <cell r="AC870">
            <v>1700</v>
          </cell>
          <cell r="AD870">
            <v>607.14</v>
          </cell>
        </row>
        <row r="871">
          <cell r="W871" t="str">
            <v>2.</v>
          </cell>
          <cell r="X871" t="str">
            <v xml:space="preserve">  Mandor</v>
          </cell>
          <cell r="AA871" t="str">
            <v>Jam</v>
          </cell>
          <cell r="AB871">
            <v>7.1428571428571425E-2</v>
          </cell>
          <cell r="AC871">
            <v>1900</v>
          </cell>
          <cell r="AD871">
            <v>135.71</v>
          </cell>
        </row>
        <row r="873">
          <cell r="X873" t="str">
            <v/>
          </cell>
        </row>
        <row r="875">
          <cell r="W875" t="str">
            <v>B.</v>
          </cell>
          <cell r="X875" t="str">
            <v xml:space="preserve">  B A H A N</v>
          </cell>
        </row>
        <row r="876">
          <cell r="W876" t="str">
            <v>1.</v>
          </cell>
          <cell r="X876" t="str">
            <v xml:space="preserve">  Agregat Kasar</v>
          </cell>
          <cell r="AA876" t="str">
            <v>m3</v>
          </cell>
          <cell r="AB876">
            <v>0.70299999999999996</v>
          </cell>
          <cell r="AC876">
            <v>50000</v>
          </cell>
          <cell r="AD876">
            <v>35150</v>
          </cell>
        </row>
        <row r="877">
          <cell r="W877" t="str">
            <v>2.</v>
          </cell>
          <cell r="X877" t="str">
            <v xml:space="preserve">  Agregat Halus</v>
          </cell>
          <cell r="AA877" t="str">
            <v>m3</v>
          </cell>
          <cell r="AB877">
            <v>0.53400000000000003</v>
          </cell>
          <cell r="AC877">
            <v>36000</v>
          </cell>
          <cell r="AD877">
            <v>19224</v>
          </cell>
        </row>
        <row r="878">
          <cell r="W878" t="str">
            <v>3.</v>
          </cell>
          <cell r="X878" t="str">
            <v xml:space="preserve">  Filler</v>
          </cell>
          <cell r="AA878" t="str">
            <v>kg</v>
          </cell>
          <cell r="AB878">
            <v>139.19999999999999</v>
          </cell>
          <cell r="AC878">
            <v>350</v>
          </cell>
          <cell r="AD878">
            <v>48720</v>
          </cell>
        </row>
        <row r="879">
          <cell r="W879" t="str">
            <v>4.</v>
          </cell>
          <cell r="X879" t="str">
            <v xml:space="preserve">  Aspal</v>
          </cell>
          <cell r="AA879" t="str">
            <v>kg</v>
          </cell>
          <cell r="AB879">
            <v>157</v>
          </cell>
          <cell r="AC879">
            <v>2375</v>
          </cell>
          <cell r="AD879">
            <v>372875</v>
          </cell>
        </row>
        <row r="882">
          <cell r="W882" t="str">
            <v>C.</v>
          </cell>
          <cell r="X882" t="str">
            <v xml:space="preserve">  PERALATAN</v>
          </cell>
        </row>
        <row r="883">
          <cell r="W883" t="str">
            <v>1.</v>
          </cell>
          <cell r="X883" t="str">
            <v xml:space="preserve">  Wheel Loader</v>
          </cell>
          <cell r="AA883" t="str">
            <v>Jam</v>
          </cell>
          <cell r="AB883">
            <v>2.2445874528905448E-2</v>
          </cell>
          <cell r="AC883">
            <v>61961.891192153329</v>
          </cell>
          <cell r="AD883">
            <v>1390.79</v>
          </cell>
        </row>
        <row r="884">
          <cell r="W884" t="str">
            <v>2.</v>
          </cell>
          <cell r="X884" t="str">
            <v xml:space="preserve">  Asphalt Mixing Plant</v>
          </cell>
          <cell r="AA884" t="str">
            <v>Jam</v>
          </cell>
          <cell r="AB884">
            <v>3.5714285714285712E-2</v>
          </cell>
          <cell r="AC884">
            <v>511690.04100000003</v>
          </cell>
          <cell r="AD884">
            <v>18274.64</v>
          </cell>
        </row>
        <row r="885">
          <cell r="W885" t="str">
            <v>3.</v>
          </cell>
          <cell r="X885" t="str">
            <v xml:space="preserve">  Dump Truck</v>
          </cell>
          <cell r="AA885" t="str">
            <v>Jam</v>
          </cell>
          <cell r="AB885">
            <v>1.19628125</v>
          </cell>
          <cell r="AC885">
            <v>41722.179083333336</v>
          </cell>
          <cell r="AD885">
            <v>49911.46</v>
          </cell>
        </row>
        <row r="886">
          <cell r="W886" t="str">
            <v>4.</v>
          </cell>
          <cell r="X886" t="str">
            <v xml:space="preserve">  Asphalt Finisher</v>
          </cell>
          <cell r="AA886" t="str">
            <v>Jam</v>
          </cell>
          <cell r="AB886">
            <v>9.0361454819278014E-2</v>
          </cell>
          <cell r="AC886">
            <v>62576.209076850006</v>
          </cell>
          <cell r="AD886">
            <v>5654.48</v>
          </cell>
        </row>
        <row r="887">
          <cell r="W887" t="str">
            <v>5.</v>
          </cell>
          <cell r="X887" t="str">
            <v xml:space="preserve">  Tandem Roller</v>
          </cell>
          <cell r="AA887" t="str">
            <v>Jam</v>
          </cell>
          <cell r="AB887">
            <v>2.5100401606425699E-2</v>
          </cell>
          <cell r="AC887">
            <v>24118.531999999999</v>
          </cell>
          <cell r="AD887">
            <v>605.38</v>
          </cell>
        </row>
        <row r="888">
          <cell r="W888" t="str">
            <v>6.</v>
          </cell>
          <cell r="X888" t="str">
            <v xml:space="preserve">  Tyred Roller</v>
          </cell>
          <cell r="AA888" t="str">
            <v>Jam</v>
          </cell>
          <cell r="AB888">
            <v>3.543586109142452E-2</v>
          </cell>
          <cell r="AC888">
            <v>33940.980355555555</v>
          </cell>
          <cell r="AD888">
            <v>1202.73</v>
          </cell>
        </row>
        <row r="889">
          <cell r="W889" t="str">
            <v>7.</v>
          </cell>
          <cell r="X889" t="str">
            <v xml:space="preserve">  Alat Bantu</v>
          </cell>
          <cell r="AA889" t="str">
            <v>Jam</v>
          </cell>
          <cell r="AB889">
            <v>1</v>
          </cell>
          <cell r="AC889">
            <v>1000</v>
          </cell>
          <cell r="AD889">
            <v>1000</v>
          </cell>
        </row>
        <row r="892">
          <cell r="W892" t="str">
            <v>D.</v>
          </cell>
          <cell r="X892" t="str">
            <v xml:space="preserve">  Jumlah ( A + B + C )</v>
          </cell>
          <cell r="AD892">
            <v>554751.32999999996</v>
          </cell>
        </row>
        <row r="893">
          <cell r="W893" t="str">
            <v>E.</v>
          </cell>
          <cell r="X893" t="str">
            <v xml:space="preserve">  Biaya Umum dan Keuntungan = ( 10 % x D )</v>
          </cell>
          <cell r="AD893">
            <v>55475.13</v>
          </cell>
        </row>
        <row r="894">
          <cell r="W894" t="str">
            <v>F.</v>
          </cell>
          <cell r="X894" t="str">
            <v xml:space="preserve">  Harga Satuan ( D + E )</v>
          </cell>
          <cell r="AD894">
            <v>610226.46</v>
          </cell>
        </row>
        <row r="895">
          <cell r="W895" t="str">
            <v>G.</v>
          </cell>
          <cell r="X895" t="str">
            <v xml:space="preserve">  DIBULATKAN</v>
          </cell>
          <cell r="AD895">
            <v>610226</v>
          </cell>
        </row>
        <row r="897">
          <cell r="W897" t="str">
            <v>Catatan :</v>
          </cell>
        </row>
        <row r="898">
          <cell r="W898" t="str">
            <v>-</v>
          </cell>
        </row>
        <row r="900">
          <cell r="W900" t="str">
            <v>-</v>
          </cell>
        </row>
        <row r="902">
          <cell r="W902" t="str">
            <v>-</v>
          </cell>
        </row>
        <row r="903">
          <cell r="W903" t="str">
            <v>-</v>
          </cell>
        </row>
        <row r="905">
          <cell r="W905" t="str">
            <v>-</v>
          </cell>
        </row>
        <row r="907">
          <cell r="W907" t="str">
            <v>-</v>
          </cell>
        </row>
        <row r="910">
          <cell r="W910" t="str">
            <v>-</v>
          </cell>
        </row>
        <row r="914">
          <cell r="AC914" t="str">
            <v>ACEH BESAR,   22  AGUSTUS  2000</v>
          </cell>
        </row>
        <row r="915">
          <cell r="AC915" t="str">
            <v>CV. MANDIRI KARYA UTAMA</v>
          </cell>
        </row>
        <row r="937">
          <cell r="W937" t="str">
            <v>ANALISA HARGA SATUAN MATA PEMBAYARAN UTAMA</v>
          </cell>
        </row>
        <row r="939">
          <cell r="W939" t="str">
            <v>NAMA PENAWAR</v>
          </cell>
          <cell r="Y939" t="str">
            <v>:</v>
          </cell>
          <cell r="Z939" t="str">
            <v>CV. MANDIRI KARYA UTAMA</v>
          </cell>
        </row>
        <row r="940">
          <cell r="W940" t="str">
            <v>PROYEK</v>
          </cell>
          <cell r="Y940" t="str">
            <v>:</v>
          </cell>
          <cell r="Z940" t="str">
            <v>PENINGKATAN JALAN DAN PENGGANTIAN JEMBATAN DPU CAB. VI ACEH BARAT</v>
          </cell>
        </row>
        <row r="941">
          <cell r="W941" t="str">
            <v>NO. MATA PEMBAYARAN</v>
          </cell>
          <cell r="Y941" t="str">
            <v>:</v>
          </cell>
          <cell r="Z941" t="str">
            <v>6.3 (4)</v>
          </cell>
        </row>
        <row r="942">
          <cell r="W942" t="str">
            <v>JENIS PEKERJAAN</v>
          </cell>
          <cell r="Y942" t="str">
            <v>:</v>
          </cell>
          <cell r="Z942" t="str">
            <v>Lapis Permukaan : AC</v>
          </cell>
        </row>
        <row r="943">
          <cell r="W943" t="str">
            <v>SATUAN PEKERJAAN</v>
          </cell>
          <cell r="Y943" t="str">
            <v>:</v>
          </cell>
          <cell r="Z943" t="str">
            <v>m2</v>
          </cell>
        </row>
        <row r="944">
          <cell r="W944" t="str">
            <v>PRODUKSI HARIAN/JAM</v>
          </cell>
          <cell r="Y944" t="str">
            <v>:</v>
          </cell>
        </row>
        <row r="946">
          <cell r="W946" t="str">
            <v>NO.</v>
          </cell>
          <cell r="X946" t="str">
            <v>U  R  A  I  A  N</v>
          </cell>
          <cell r="AA946" t="str">
            <v>SATUAN</v>
          </cell>
          <cell r="AB946" t="str">
            <v>KUANTITAS</v>
          </cell>
          <cell r="AC946" t="str">
            <v>HARGA SATUAN</v>
          </cell>
          <cell r="AD946" t="str">
            <v>JUMLAH HARGA</v>
          </cell>
        </row>
        <row r="947">
          <cell r="AC947" t="str">
            <v>(Rp.)</v>
          </cell>
          <cell r="AD947" t="str">
            <v>(Rp.)</v>
          </cell>
        </row>
        <row r="949">
          <cell r="W949" t="str">
            <v xml:space="preserve">A. </v>
          </cell>
          <cell r="X949" t="str">
            <v xml:space="preserve">  TENAGA KERJA</v>
          </cell>
        </row>
        <row r="950">
          <cell r="W950" t="str">
            <v>1.</v>
          </cell>
          <cell r="X950" t="str">
            <v xml:space="preserve">  Pekerja</v>
          </cell>
          <cell r="AA950" t="str">
            <v>Jam</v>
          </cell>
          <cell r="AB950">
            <v>3.8300000000000001E-2</v>
          </cell>
          <cell r="AC950">
            <v>1700</v>
          </cell>
          <cell r="AD950">
            <v>65.11</v>
          </cell>
        </row>
        <row r="951">
          <cell r="W951" t="str">
            <v>2.</v>
          </cell>
          <cell r="X951" t="str">
            <v xml:space="preserve">  Mandor</v>
          </cell>
          <cell r="AA951" t="str">
            <v>Jam</v>
          </cell>
          <cell r="AB951">
            <v>3.8E-3</v>
          </cell>
          <cell r="AC951">
            <v>1900</v>
          </cell>
          <cell r="AD951">
            <v>7.22</v>
          </cell>
        </row>
        <row r="953">
          <cell r="X953" t="str">
            <v/>
          </cell>
        </row>
        <row r="955">
          <cell r="W955" t="str">
            <v>B.</v>
          </cell>
          <cell r="X955" t="str">
            <v xml:space="preserve">  B A H A N</v>
          </cell>
        </row>
        <row r="956">
          <cell r="W956" t="str">
            <v>1.</v>
          </cell>
          <cell r="X956" t="str">
            <v xml:space="preserve">  Agregat Kasar</v>
          </cell>
          <cell r="AA956" t="str">
            <v>m3</v>
          </cell>
          <cell r="AB956">
            <v>3.3600000000000005E-2</v>
          </cell>
          <cell r="AC956">
            <v>50000</v>
          </cell>
          <cell r="AD956">
            <v>1680</v>
          </cell>
        </row>
        <row r="957">
          <cell r="W957" t="str">
            <v>2.</v>
          </cell>
          <cell r="X957" t="str">
            <v xml:space="preserve">  Agregat Halus</v>
          </cell>
          <cell r="AA957" t="str">
            <v>m3</v>
          </cell>
          <cell r="AB957">
            <v>1.49E-2</v>
          </cell>
          <cell r="AC957">
            <v>36000</v>
          </cell>
          <cell r="AD957">
            <v>536.4</v>
          </cell>
        </row>
        <row r="958">
          <cell r="W958" t="str">
            <v>3.</v>
          </cell>
          <cell r="X958" t="str">
            <v xml:space="preserve">  Filler</v>
          </cell>
          <cell r="AA958" t="str">
            <v>kg</v>
          </cell>
          <cell r="AB958">
            <v>4.8014999999999999</v>
          </cell>
          <cell r="AC958">
            <v>350</v>
          </cell>
          <cell r="AD958">
            <v>1680.53</v>
          </cell>
        </row>
        <row r="959">
          <cell r="W959" t="str">
            <v>4.</v>
          </cell>
          <cell r="X959" t="str">
            <v xml:space="preserve">  Aspal</v>
          </cell>
          <cell r="AA959" t="str">
            <v>kg</v>
          </cell>
          <cell r="AB959">
            <v>6.6150000000000002</v>
          </cell>
          <cell r="AC959">
            <v>2375</v>
          </cell>
          <cell r="AD959">
            <v>15710.63</v>
          </cell>
        </row>
        <row r="962">
          <cell r="W962" t="str">
            <v>C.</v>
          </cell>
          <cell r="X962" t="str">
            <v xml:space="preserve">  PERALATAN</v>
          </cell>
        </row>
        <row r="963">
          <cell r="W963" t="str">
            <v>1.</v>
          </cell>
          <cell r="X963" t="str">
            <v xml:space="preserve">  Wheel Loader</v>
          </cell>
          <cell r="AA963" t="str">
            <v>Jam</v>
          </cell>
          <cell r="AB963">
            <v>1E-3</v>
          </cell>
          <cell r="AC963">
            <v>61961.891192153329</v>
          </cell>
          <cell r="AD963">
            <v>61.96</v>
          </cell>
        </row>
        <row r="964">
          <cell r="W964" t="str">
            <v>2.</v>
          </cell>
          <cell r="X964" t="str">
            <v xml:space="preserve">  Asphalt Mixing Plant</v>
          </cell>
          <cell r="AA964" t="str">
            <v>Jam</v>
          </cell>
          <cell r="AB964">
            <v>1.5E-3</v>
          </cell>
          <cell r="AC964">
            <v>511690.04100000003</v>
          </cell>
          <cell r="AD964">
            <v>767.54</v>
          </cell>
        </row>
        <row r="965">
          <cell r="W965" t="str">
            <v>3.</v>
          </cell>
          <cell r="X965" t="str">
            <v xml:space="preserve">  Genset</v>
          </cell>
          <cell r="AA965" t="str">
            <v>Jam</v>
          </cell>
          <cell r="AB965">
            <v>1E-3</v>
          </cell>
          <cell r="AC965">
            <v>63202.772222222222</v>
          </cell>
          <cell r="AD965">
            <v>63.2</v>
          </cell>
        </row>
        <row r="966">
          <cell r="W966" t="str">
            <v>4.</v>
          </cell>
          <cell r="X966" t="str">
            <v xml:space="preserve">  Dump Truck</v>
          </cell>
          <cell r="AA966" t="str">
            <v>Jam</v>
          </cell>
          <cell r="AB966">
            <v>1.2200000000000001E-2</v>
          </cell>
          <cell r="AC966">
            <v>41722.179083333336</v>
          </cell>
          <cell r="AD966">
            <v>509.01</v>
          </cell>
        </row>
        <row r="967">
          <cell r="W967" t="str">
            <v>5.</v>
          </cell>
          <cell r="X967" t="str">
            <v xml:space="preserve">  Asphalt Finisher</v>
          </cell>
          <cell r="AA967" t="str">
            <v>Jam</v>
          </cell>
          <cell r="AB967">
            <v>2.4000000000000002E-3</v>
          </cell>
          <cell r="AC967">
            <v>62576.209076850006</v>
          </cell>
          <cell r="AD967">
            <v>150.18</v>
          </cell>
        </row>
        <row r="968">
          <cell r="W968" t="str">
            <v>6.</v>
          </cell>
          <cell r="X968" t="str">
            <v xml:space="preserve">  Tandem Roller</v>
          </cell>
          <cell r="AA968" t="str">
            <v>Jam</v>
          </cell>
          <cell r="AB968">
            <v>1E-3</v>
          </cell>
          <cell r="AC968">
            <v>24118.531999999999</v>
          </cell>
          <cell r="AD968">
            <v>24.12</v>
          </cell>
        </row>
        <row r="969">
          <cell r="W969" t="str">
            <v>7.</v>
          </cell>
          <cell r="X969" t="str">
            <v xml:space="preserve">  Pneumatic Tyred Roller</v>
          </cell>
          <cell r="AA969" t="str">
            <v>Jam</v>
          </cell>
          <cell r="AB969">
            <v>1E-3</v>
          </cell>
          <cell r="AC969">
            <v>33940.980355555555</v>
          </cell>
          <cell r="AD969">
            <v>33.94</v>
          </cell>
        </row>
        <row r="970">
          <cell r="W970" t="str">
            <v>8.</v>
          </cell>
          <cell r="X970" t="str">
            <v xml:space="preserve">  Alat Bantu</v>
          </cell>
          <cell r="AA970" t="str">
            <v>Jam</v>
          </cell>
          <cell r="AB970">
            <v>1</v>
          </cell>
          <cell r="AC970">
            <v>100</v>
          </cell>
          <cell r="AD970">
            <v>100</v>
          </cell>
        </row>
        <row r="972">
          <cell r="W972" t="str">
            <v>D.</v>
          </cell>
          <cell r="X972" t="str">
            <v xml:space="preserve">  Jumlah ( A + B + C )</v>
          </cell>
          <cell r="AD972">
            <v>21389.839999999997</v>
          </cell>
        </row>
        <row r="973">
          <cell r="W973" t="str">
            <v>E.</v>
          </cell>
          <cell r="X973" t="str">
            <v xml:space="preserve">  Biaya Umum dan Keuntungan = ( 10 % x D )</v>
          </cell>
          <cell r="AD973">
            <v>2138.98</v>
          </cell>
        </row>
        <row r="974">
          <cell r="W974" t="str">
            <v>F.</v>
          </cell>
          <cell r="X974" t="str">
            <v xml:space="preserve">  Harga Satuan ( D + E )</v>
          </cell>
          <cell r="AD974">
            <v>23528.819999999996</v>
          </cell>
        </row>
        <row r="975">
          <cell r="W975" t="str">
            <v>G.</v>
          </cell>
          <cell r="X975" t="str">
            <v xml:space="preserve">  D i b u l a t k a n</v>
          </cell>
          <cell r="AD975">
            <v>23529</v>
          </cell>
        </row>
        <row r="977">
          <cell r="W977" t="str">
            <v>Catatan :</v>
          </cell>
        </row>
        <row r="978">
          <cell r="W978" t="str">
            <v>-</v>
          </cell>
          <cell r="X978" t="str">
            <v>|Satuan dapat berdasarkan atas jam operasi untuk tenaga kerja dan peralatan, volume dan / atau</v>
          </cell>
        </row>
        <row r="979">
          <cell r="X979" t="str">
            <v>|ukuran berat untuk bahan-bahan.</v>
          </cell>
        </row>
        <row r="980">
          <cell r="W980" t="str">
            <v>-</v>
          </cell>
          <cell r="X980" t="str">
            <v>|Kuantitas satuan adalah kuantitas setiap komponen untuk menyelesaikan atau satuan pekerjaan</v>
          </cell>
        </row>
        <row r="981">
          <cell r="X981" t="str">
            <v>|dari nomor mata pembayaran.</v>
          </cell>
        </row>
        <row r="982">
          <cell r="W982" t="str">
            <v>-</v>
          </cell>
          <cell r="X982" t="str">
            <v>|Biaya Satuan sudah termasuk pengeluaran untuk seluruh pajak yang berkaitan (tetapi tidak termasuk</v>
          </cell>
        </row>
        <row r="983">
          <cell r="X983" t="str">
            <v>|PPN yang dibayarkan dari Kontrak) dan biaya-biaya lainnya.</v>
          </cell>
        </row>
        <row r="984">
          <cell r="W984" t="str">
            <v>-</v>
          </cell>
          <cell r="X984" t="str">
            <v>|Harga Satuan yang diajukan Peserta Lelang harus mencakup seluruh tambahan tenaga kerja,</v>
          </cell>
        </row>
        <row r="985">
          <cell r="X985" t="str">
            <v>|bahan, peralatan atau kerugian yang mungkin diperlukan untuk menyelesaikan pekerjaan sesuai</v>
          </cell>
        </row>
        <row r="986">
          <cell r="X986" t="str">
            <v>|dengan Spesifikasi dan Gambar.</v>
          </cell>
        </row>
        <row r="987">
          <cell r="W987" t="str">
            <v>-</v>
          </cell>
          <cell r="X987" t="str">
            <v>|Koefisien bahan tidak boleh diubah.</v>
          </cell>
        </row>
        <row r="988">
          <cell r="W988" t="str">
            <v>-</v>
          </cell>
          <cell r="X988" t="str">
            <v>|Jenis tenaga kerja dan peralatan dapat disesuaikan dengan Metode Pelaksanaan yang digunakan.</v>
          </cell>
        </row>
        <row r="991">
          <cell r="AC991">
            <v>0</v>
          </cell>
        </row>
        <row r="992">
          <cell r="AC992">
            <v>0</v>
          </cell>
        </row>
        <row r="1103">
          <cell r="X1103" t="str">
            <v xml:space="preserve">  Motor Grader</v>
          </cell>
          <cell r="AA1103" t="str">
            <v>Jam</v>
          </cell>
          <cell r="AB1103">
            <v>42</v>
          </cell>
          <cell r="AC1103">
            <v>70925.908490275557</v>
          </cell>
          <cell r="AD1103">
            <v>2978888.16</v>
          </cell>
        </row>
        <row r="1104">
          <cell r="X1104" t="str">
            <v xml:space="preserve">  Dump Truck</v>
          </cell>
          <cell r="AA1104" t="str">
            <v>Jam</v>
          </cell>
          <cell r="AB1104">
            <v>21</v>
          </cell>
          <cell r="AC1104">
            <v>41722.179083333336</v>
          </cell>
          <cell r="AD1104">
            <v>876165.76</v>
          </cell>
        </row>
        <row r="1107">
          <cell r="W1107" t="str">
            <v>A.</v>
          </cell>
          <cell r="X1107" t="str">
            <v xml:space="preserve">  JUMLAH ( I + II + III )</v>
          </cell>
          <cell r="AD1107">
            <v>8185053.9199999999</v>
          </cell>
        </row>
        <row r="1108">
          <cell r="W1108" t="str">
            <v>B.</v>
          </cell>
          <cell r="X1108" t="str">
            <v xml:space="preserve">  BIAYA UMUM DAN KEUNTUNGAN = ( 10 % x A )</v>
          </cell>
          <cell r="AD1108">
            <v>818505.39199999999</v>
          </cell>
        </row>
        <row r="1109">
          <cell r="W1109" t="str">
            <v>C.</v>
          </cell>
          <cell r="X1109" t="str">
            <v xml:space="preserve">  HARGA LUMPSUM TOTAL = ( A + B )</v>
          </cell>
          <cell r="AD1109">
            <v>9003559.311999999</v>
          </cell>
        </row>
        <row r="1110">
          <cell r="W1110" t="str">
            <v>D.</v>
          </cell>
          <cell r="X1110" t="str">
            <v xml:space="preserve">  HARGA LUMPSUM/BULAN UNTUK 3 BULAN PERTAMA = C / 8</v>
          </cell>
          <cell r="AD1110">
            <v>1125444.9139999999</v>
          </cell>
        </row>
        <row r="1111">
          <cell r="W1111" t="str">
            <v>E.</v>
          </cell>
          <cell r="X1111" t="str">
            <v xml:space="preserve">  HARGA LUMPSUM/BULAN UNTUK SISANYA SELAMA MASA PELAKSANAAN</v>
          </cell>
          <cell r="AD1111">
            <v>5627224.5699999994</v>
          </cell>
        </row>
        <row r="1112">
          <cell r="X1112" t="str">
            <v xml:space="preserve">  = 5/8 x C/( MASA PELAKSANAAN - 3 )</v>
          </cell>
        </row>
        <row r="1114">
          <cell r="W1114" t="str">
            <v>Catatan :</v>
          </cell>
        </row>
        <row r="1115">
          <cell r="W1115" t="str">
            <v>-</v>
          </cell>
          <cell r="X1115" t="str">
            <v>|Kuantitas-kuantitas yang dicantumkan harus diperkirakan oleh Peserta lelang.</v>
          </cell>
        </row>
        <row r="1116">
          <cell r="W1116" t="str">
            <v>-</v>
          </cell>
          <cell r="X1116" t="str">
            <v>|Harga Lump Sum yang diajukan Peserta lelang harus mencakup seluruh pajak yang berkaitan (tetapi tidak</v>
          </cell>
        </row>
        <row r="1117">
          <cell r="X1117" t="str">
            <v>|termasuk PPN yang dibayarkan dari Kontrak), bahan-bahan tambahan, tenaga kerja atau peralatan</v>
          </cell>
        </row>
        <row r="1118">
          <cell r="X1118" t="str">
            <v>|yang mungkin diperlukan.</v>
          </cell>
        </row>
        <row r="1119">
          <cell r="W1119" t="str">
            <v>-</v>
          </cell>
          <cell r="X1119" t="str">
            <v>|Mata Pekerjaan dan Kuantitas yang ditunjukkan dalam Analisa Harga di atas adalah perkiraan Peserta lelang</v>
          </cell>
        </row>
        <row r="1120">
          <cell r="X1120" t="str">
            <v>|semata-mata untuk menjadi dasar penetapan Mata Pembayaran Pekerjaan Pemeliharaan Rutin ini dan</v>
          </cell>
        </row>
        <row r="1121">
          <cell r="X1121" t="str">
            <v>|tidak perlu menggambarkan kebutuhan pekerjaan yang sesungguhnya. Pembayaran kepada Kontraktor</v>
          </cell>
        </row>
        <row r="1122">
          <cell r="X1122" t="str">
            <v>|berdasarkan kewajibannya untuk memelihara kondisi jalan agar tetap memuaskan sepanjang waktu</v>
          </cell>
        </row>
        <row r="1123">
          <cell r="X1123" t="str">
            <v>|sebagaimana ditentukan dalam Spesifikasi dan tidak perlu dikaitkan dengan kuantitas yang ditunjukkan</v>
          </cell>
        </row>
        <row r="1124">
          <cell r="X1124" t="str">
            <v>|dalam Analisa Harganya.</v>
          </cell>
        </row>
        <row r="1125">
          <cell r="W1125" t="str">
            <v>-</v>
          </cell>
          <cell r="X1125" t="str">
            <v>|Meskipun Analisa Harga di atas ditentukan untuk Masa Pelaksanaan, Kontraktor juga bertanggung jawab</v>
          </cell>
        </row>
        <row r="1126">
          <cell r="X1126" t="str">
            <v>|untuk Pekerjaan Pemeliharaan Rutin selama Masa Pemeliharaan sesuai dengan Spesifikasi. Namun</v>
          </cell>
        </row>
        <row r="1127">
          <cell r="X1127" t="str">
            <v>|demikian, tidak ada pembayaran terpisah untuk Pekerjaan Pemeliharaan Rutin selama Masa Pemeliharaan</v>
          </cell>
        </row>
        <row r="1128">
          <cell r="X1128" t="str">
            <v>|tersebut, sedangkan biaya yang dikeluarkan untuk Pekerjaan itu dianggap sudah termasuk dalam</v>
          </cell>
        </row>
        <row r="1129">
          <cell r="X1129" t="str">
            <v>|Harga-harga Satuan yang berkaitan.</v>
          </cell>
        </row>
        <row r="1136">
          <cell r="AC1136">
            <v>0</v>
          </cell>
        </row>
        <row r="1137">
          <cell r="AC1137">
            <v>0</v>
          </cell>
        </row>
        <row r="1143">
          <cell r="AC1143">
            <v>0</v>
          </cell>
        </row>
        <row r="1144">
          <cell r="AC1144">
            <v>0</v>
          </cell>
        </row>
        <row r="1150">
          <cell r="W1150" t="str">
            <v>LAMPIRAN  2(b)-4  PENAWARAN</v>
          </cell>
        </row>
        <row r="1151">
          <cell r="W1151" t="str">
            <v>( Lampiran ini dipergunakan semata-mata untuk Evaluasi Penawaran )</v>
          </cell>
        </row>
        <row r="1153">
          <cell r="W1153" t="str">
            <v>ANALISA HARGA LUMP SUM</v>
          </cell>
        </row>
        <row r="1154">
          <cell r="W1154" t="str">
            <v>UNTUK PEKERJAAN PEMELIHARAAN RUTIN</v>
          </cell>
        </row>
        <row r="1157">
          <cell r="W1157" t="str">
            <v>NAMA PENAWAR</v>
          </cell>
          <cell r="Z1157" t="str">
            <v>CV. MANDIRI KARYA UTAMA</v>
          </cell>
        </row>
        <row r="1158">
          <cell r="W1158" t="str">
            <v>PROYEK</v>
          </cell>
          <cell r="Z1158" t="str">
            <v>: 10.1(4)</v>
          </cell>
        </row>
        <row r="1159">
          <cell r="W1159" t="str">
            <v>NO. MATA PEMBAYARAN</v>
          </cell>
          <cell r="Z1159" t="str">
            <v>: Pemeliharaan Rutin terhadap Perlengkapan Jalan</v>
          </cell>
        </row>
        <row r="1160">
          <cell r="W1160" t="str">
            <v>JENIS PEKERJAAN</v>
          </cell>
          <cell r="Z1160" t="str">
            <v>: Lump Sum/Bulan</v>
          </cell>
        </row>
        <row r="1162">
          <cell r="AC1162" t="str">
            <v>BIAYA</v>
          </cell>
          <cell r="AD1162" t="str">
            <v>JUMLAH</v>
          </cell>
        </row>
        <row r="1163">
          <cell r="W1163" t="str">
            <v>NO</v>
          </cell>
          <cell r="X1163" t="str">
            <v>U R A I A N</v>
          </cell>
          <cell r="AA1163" t="str">
            <v>SATUAN</v>
          </cell>
          <cell r="AB1163" t="str">
            <v>KUANTITAS</v>
          </cell>
          <cell r="AC1163" t="str">
            <v>SATUAN</v>
          </cell>
          <cell r="AD1163" t="str">
            <v>HARGA</v>
          </cell>
        </row>
        <row r="1164">
          <cell r="AC1164" t="str">
            <v>(Rp.)</v>
          </cell>
          <cell r="AD1164" t="str">
            <v>(Rp.)</v>
          </cell>
        </row>
        <row r="1166">
          <cell r="W1166" t="str">
            <v>I.</v>
          </cell>
          <cell r="X1166" t="str">
            <v xml:space="preserve">  Bahan-bahan :</v>
          </cell>
        </row>
        <row r="1167">
          <cell r="X1167" t="str">
            <v xml:space="preserve">  Umum</v>
          </cell>
          <cell r="AA1167" t="str">
            <v>Ls</v>
          </cell>
          <cell r="AB1167">
            <v>1</v>
          </cell>
          <cell r="AC1167">
            <v>1000000</v>
          </cell>
          <cell r="AD1167">
            <v>1000000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EDULE"/>
      <sheetName val="Lap Mingguan"/>
      <sheetName val="Lap Bulanan"/>
      <sheetName val="Sheet1"/>
    </sheetNames>
    <sheetDataSet>
      <sheetData sheetId="0"/>
      <sheetData sheetId="1"/>
      <sheetData sheetId="2"/>
      <sheetData sheetId="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"/>
      <sheetName val="Rekap Biaya"/>
      <sheetName val="Kuantitas &amp; Harga"/>
      <sheetName val="anaK"/>
      <sheetName val="Lamp.Upah&amp;Biaya"/>
      <sheetName val="Lamp.ABiaya"/>
      <sheetName val="ANGKUT"/>
      <sheetName val="Upah&amp;Bahan"/>
      <sheetName val="Sket Jrk Angku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>
        <row r="15">
          <cell r="C15">
            <v>30000</v>
          </cell>
        </row>
        <row r="40">
          <cell r="A40">
            <v>1</v>
          </cell>
        </row>
        <row r="41">
          <cell r="A41">
            <v>2</v>
          </cell>
        </row>
        <row r="42">
          <cell r="A42">
            <v>3</v>
          </cell>
        </row>
        <row r="43">
          <cell r="A43">
            <v>4</v>
          </cell>
        </row>
        <row r="44">
          <cell r="A44">
            <v>5</v>
          </cell>
        </row>
        <row r="45">
          <cell r="A45">
            <v>6</v>
          </cell>
        </row>
        <row r="46">
          <cell r="A46">
            <v>7</v>
          </cell>
        </row>
        <row r="47">
          <cell r="A47">
            <v>8</v>
          </cell>
        </row>
        <row r="48">
          <cell r="A48">
            <v>9</v>
          </cell>
        </row>
        <row r="49">
          <cell r="A49">
            <v>10</v>
          </cell>
        </row>
        <row r="50">
          <cell r="A50">
            <v>11</v>
          </cell>
        </row>
        <row r="51">
          <cell r="A51">
            <v>12</v>
          </cell>
        </row>
        <row r="52">
          <cell r="A52">
            <v>13</v>
          </cell>
        </row>
        <row r="53">
          <cell r="A53">
            <v>14</v>
          </cell>
        </row>
        <row r="54">
          <cell r="A54">
            <v>15</v>
          </cell>
        </row>
        <row r="55">
          <cell r="A55">
            <v>16</v>
          </cell>
        </row>
        <row r="56">
          <cell r="A56">
            <v>17</v>
          </cell>
        </row>
        <row r="57">
          <cell r="A57">
            <v>18</v>
          </cell>
        </row>
        <row r="58">
          <cell r="A58">
            <v>19</v>
          </cell>
        </row>
        <row r="59">
          <cell r="A59">
            <v>20</v>
          </cell>
        </row>
        <row r="60">
          <cell r="A60">
            <v>21</v>
          </cell>
        </row>
        <row r="61">
          <cell r="A61">
            <v>22</v>
          </cell>
        </row>
        <row r="62">
          <cell r="A62">
            <v>23</v>
          </cell>
        </row>
        <row r="63">
          <cell r="A63">
            <v>24</v>
          </cell>
        </row>
        <row r="64">
          <cell r="A64">
            <v>25</v>
          </cell>
        </row>
        <row r="65">
          <cell r="A65">
            <v>26</v>
          </cell>
        </row>
        <row r="66">
          <cell r="A66">
            <v>27</v>
          </cell>
        </row>
        <row r="67">
          <cell r="A67">
            <v>28</v>
          </cell>
        </row>
        <row r="68">
          <cell r="A68">
            <v>29</v>
          </cell>
        </row>
        <row r="69">
          <cell r="A69">
            <v>30</v>
          </cell>
        </row>
        <row r="70">
          <cell r="A70">
            <v>31</v>
          </cell>
        </row>
        <row r="71">
          <cell r="A71">
            <v>32</v>
          </cell>
        </row>
        <row r="72">
          <cell r="A72">
            <v>33</v>
          </cell>
        </row>
        <row r="73">
          <cell r="A73">
            <v>34</v>
          </cell>
        </row>
        <row r="74">
          <cell r="A74">
            <v>35</v>
          </cell>
        </row>
        <row r="75">
          <cell r="A75">
            <v>36</v>
          </cell>
        </row>
        <row r="76">
          <cell r="A76">
            <v>37</v>
          </cell>
        </row>
        <row r="77">
          <cell r="A77">
            <v>38</v>
          </cell>
        </row>
        <row r="78">
          <cell r="A78">
            <v>39</v>
          </cell>
        </row>
        <row r="79">
          <cell r="A79">
            <v>40</v>
          </cell>
        </row>
        <row r="80">
          <cell r="A80">
            <v>41</v>
          </cell>
        </row>
        <row r="81">
          <cell r="A81">
            <v>42</v>
          </cell>
        </row>
        <row r="82">
          <cell r="A82">
            <v>43</v>
          </cell>
        </row>
        <row r="83">
          <cell r="A83">
            <v>44</v>
          </cell>
        </row>
        <row r="84">
          <cell r="A84">
            <v>45</v>
          </cell>
        </row>
        <row r="85">
          <cell r="A85">
            <v>46</v>
          </cell>
        </row>
        <row r="86">
          <cell r="A86">
            <v>47</v>
          </cell>
        </row>
        <row r="87">
          <cell r="A87">
            <v>48</v>
          </cell>
        </row>
        <row r="88">
          <cell r="A88">
            <v>49</v>
          </cell>
        </row>
        <row r="89">
          <cell r="A89">
            <v>50</v>
          </cell>
        </row>
        <row r="90">
          <cell r="A90">
            <v>51</v>
          </cell>
        </row>
        <row r="91">
          <cell r="A91">
            <v>52</v>
          </cell>
        </row>
        <row r="92">
          <cell r="A92">
            <v>53</v>
          </cell>
        </row>
        <row r="93">
          <cell r="A93">
            <v>54</v>
          </cell>
        </row>
        <row r="94">
          <cell r="A94">
            <v>55</v>
          </cell>
        </row>
        <row r="95">
          <cell r="A95">
            <v>56</v>
          </cell>
        </row>
        <row r="96">
          <cell r="A96">
            <v>57</v>
          </cell>
        </row>
        <row r="97">
          <cell r="A97">
            <v>58</v>
          </cell>
        </row>
        <row r="98">
          <cell r="A98">
            <v>59</v>
          </cell>
        </row>
        <row r="99">
          <cell r="A99">
            <v>60</v>
          </cell>
        </row>
        <row r="100">
          <cell r="A100">
            <v>61</v>
          </cell>
        </row>
        <row r="101">
          <cell r="A101">
            <v>62</v>
          </cell>
        </row>
        <row r="102">
          <cell r="A102">
            <v>63</v>
          </cell>
        </row>
        <row r="103">
          <cell r="A103">
            <v>64</v>
          </cell>
        </row>
        <row r="104">
          <cell r="A104">
            <v>65</v>
          </cell>
        </row>
        <row r="105">
          <cell r="A105">
            <v>66</v>
          </cell>
        </row>
        <row r="106">
          <cell r="A106">
            <v>67</v>
          </cell>
        </row>
        <row r="107">
          <cell r="A107">
            <v>68</v>
          </cell>
        </row>
        <row r="108">
          <cell r="A108">
            <v>69</v>
          </cell>
        </row>
        <row r="109">
          <cell r="A109">
            <v>70</v>
          </cell>
        </row>
        <row r="110">
          <cell r="A110">
            <v>71</v>
          </cell>
        </row>
        <row r="111">
          <cell r="A111">
            <v>72</v>
          </cell>
        </row>
        <row r="112">
          <cell r="A112">
            <v>73</v>
          </cell>
        </row>
        <row r="113">
          <cell r="A113">
            <v>74</v>
          </cell>
        </row>
      </sheetData>
      <sheetData sheetId="8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KAP"/>
      <sheetName val="RAB"/>
      <sheetName val="Analisa"/>
      <sheetName val="QUARY"/>
      <sheetName val="BAHAN"/>
      <sheetName val="UPAH"/>
      <sheetName val="Rincian"/>
      <sheetName val="Upah&amp;Bahan"/>
    </sheetNames>
    <sheetDataSet>
      <sheetData sheetId="0" refreshError="1"/>
      <sheetData sheetId="1" refreshError="1"/>
      <sheetData sheetId="2" refreshError="1">
        <row r="22">
          <cell r="L22">
            <v>34666</v>
          </cell>
        </row>
        <row r="55">
          <cell r="L55">
            <v>153694</v>
          </cell>
        </row>
        <row r="68">
          <cell r="L68">
            <v>4851660</v>
          </cell>
        </row>
        <row r="111">
          <cell r="L111">
            <v>143824.6</v>
          </cell>
        </row>
        <row r="123">
          <cell r="L123">
            <v>109817.60000000001</v>
          </cell>
        </row>
        <row r="242">
          <cell r="L242">
            <v>60418</v>
          </cell>
        </row>
        <row r="321">
          <cell r="L321">
            <v>4847563.7745139487</v>
          </cell>
        </row>
      </sheetData>
      <sheetData sheetId="3" refreshError="1">
        <row r="216">
          <cell r="Q216">
            <v>62192.746151996158</v>
          </cell>
        </row>
        <row r="362">
          <cell r="Q362">
            <v>34835.731866281865</v>
          </cell>
        </row>
      </sheetData>
      <sheetData sheetId="4" refreshError="1">
        <row r="43">
          <cell r="L43">
            <v>57800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kapitulasi"/>
      <sheetName val="RAB"/>
      <sheetName val="Analisa"/>
      <sheetName val="Bahan"/>
      <sheetName val="Upah"/>
      <sheetName val="Quary"/>
      <sheetName val="NEGOSIASI"/>
      <sheetName val="Volume Acs ME"/>
    </sheetNames>
    <sheetDataSet>
      <sheetData sheetId="0"/>
      <sheetData sheetId="1"/>
      <sheetData sheetId="2"/>
      <sheetData sheetId="3" refreshError="1">
        <row r="17">
          <cell r="M17">
            <v>212583.85834535834</v>
          </cell>
        </row>
        <row r="18">
          <cell r="M18">
            <v>208583.85834535834</v>
          </cell>
        </row>
        <row r="19">
          <cell r="M19">
            <v>18900</v>
          </cell>
        </row>
        <row r="44">
          <cell r="M44">
            <v>600</v>
          </cell>
        </row>
        <row r="46">
          <cell r="M46">
            <v>22000</v>
          </cell>
        </row>
        <row r="47">
          <cell r="M47">
            <v>5488432</v>
          </cell>
        </row>
        <row r="48">
          <cell r="M48">
            <v>5450000</v>
          </cell>
        </row>
        <row r="52">
          <cell r="M52">
            <v>2267360</v>
          </cell>
        </row>
        <row r="53">
          <cell r="M53">
            <v>2715</v>
          </cell>
        </row>
        <row r="54">
          <cell r="M54">
            <v>2175</v>
          </cell>
        </row>
        <row r="55">
          <cell r="M55">
            <v>2715</v>
          </cell>
        </row>
        <row r="56">
          <cell r="M56">
            <v>4392.4392439243929</v>
          </cell>
        </row>
        <row r="57">
          <cell r="M57">
            <v>11200</v>
          </cell>
        </row>
        <row r="74">
          <cell r="M74">
            <v>16300</v>
          </cell>
        </row>
        <row r="75">
          <cell r="M75">
            <v>48800</v>
          </cell>
        </row>
        <row r="79">
          <cell r="M79">
            <v>100400</v>
          </cell>
        </row>
        <row r="85">
          <cell r="M85">
            <v>72400</v>
          </cell>
        </row>
        <row r="87">
          <cell r="M87">
            <v>12800</v>
          </cell>
        </row>
        <row r="90">
          <cell r="M90">
            <v>99400</v>
          </cell>
        </row>
        <row r="91">
          <cell r="M91">
            <v>22250</v>
          </cell>
        </row>
        <row r="95">
          <cell r="M95">
            <v>3650</v>
          </cell>
        </row>
      </sheetData>
      <sheetData sheetId="4"/>
      <sheetData sheetId="5"/>
      <sheetData sheetId="6" refreshError="1"/>
      <sheetData sheetId="7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S-Rutin"/>
      <sheetName val="Kuantitas"/>
      <sheetName val="Analisa HSP"/>
    </sheetNames>
    <sheetDataSet>
      <sheetData sheetId="0">
        <row r="12">
          <cell r="D12" t="str">
            <v>: 10.1 (1)</v>
          </cell>
        </row>
      </sheetData>
      <sheetData sheetId="1"/>
      <sheetData sheetId="2">
        <row r="410">
          <cell r="U410">
            <v>119737.4661556428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J1Q47"/>
      <sheetName val="TJ1Q43"/>
      <sheetName val="RYQ52"/>
      <sheetName val="RYQ46"/>
      <sheetName val="Sch"/>
      <sheetName val="NP"/>
      <sheetName val="Additional"/>
    </sheetNames>
    <sheetDataSet>
      <sheetData sheetId="0">
        <row r="7">
          <cell r="E7">
            <v>1</v>
          </cell>
        </row>
        <row r="8">
          <cell r="E8">
            <v>1</v>
          </cell>
        </row>
        <row r="9">
          <cell r="E9">
            <v>1</v>
          </cell>
        </row>
        <row r="10">
          <cell r="E10">
            <v>1</v>
          </cell>
        </row>
        <row r="11">
          <cell r="E11">
            <v>1</v>
          </cell>
        </row>
        <row r="12">
          <cell r="E12">
            <v>1</v>
          </cell>
        </row>
        <row r="13">
          <cell r="E13">
            <v>1</v>
          </cell>
        </row>
        <row r="14">
          <cell r="E14">
            <v>1</v>
          </cell>
        </row>
        <row r="15">
          <cell r="E15">
            <v>1</v>
          </cell>
        </row>
        <row r="16">
          <cell r="E16">
            <v>1</v>
          </cell>
        </row>
        <row r="17">
          <cell r="E17">
            <v>1</v>
          </cell>
        </row>
        <row r="18">
          <cell r="E18">
            <v>1</v>
          </cell>
        </row>
        <row r="19">
          <cell r="E19">
            <v>1</v>
          </cell>
        </row>
        <row r="20">
          <cell r="E20">
            <v>1</v>
          </cell>
        </row>
        <row r="21">
          <cell r="E21">
            <v>1</v>
          </cell>
        </row>
        <row r="22">
          <cell r="E22">
            <v>1</v>
          </cell>
        </row>
        <row r="23">
          <cell r="E23">
            <v>1</v>
          </cell>
        </row>
        <row r="24">
          <cell r="E24">
            <v>1</v>
          </cell>
        </row>
        <row r="25">
          <cell r="E25">
            <v>1</v>
          </cell>
        </row>
        <row r="26">
          <cell r="E26">
            <v>1</v>
          </cell>
        </row>
        <row r="27">
          <cell r="E27">
            <v>1</v>
          </cell>
        </row>
        <row r="28">
          <cell r="E28">
            <v>1</v>
          </cell>
        </row>
        <row r="29">
          <cell r="E29">
            <v>1</v>
          </cell>
        </row>
        <row r="30">
          <cell r="E30">
            <v>1</v>
          </cell>
        </row>
        <row r="31">
          <cell r="E31">
            <v>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J49"/>
  <sheetViews>
    <sheetView workbookViewId="0">
      <selection activeCell="F3" sqref="F3"/>
    </sheetView>
  </sheetViews>
  <sheetFormatPr defaultRowHeight="12.75"/>
  <cols>
    <col min="1" max="1" width="14.42578125" style="27" customWidth="1"/>
    <col min="2" max="2" width="9.140625" style="33" customWidth="1"/>
    <col min="3" max="3" width="18" style="37" customWidth="1"/>
    <col min="4" max="4" width="31.42578125" style="33" customWidth="1"/>
    <col min="5" max="5" width="9.140625" style="33" customWidth="1"/>
    <col min="6" max="6" width="15" style="36" customWidth="1"/>
    <col min="7" max="22" width="9.140625" style="33" customWidth="1"/>
    <col min="23" max="23" width="9.140625" style="28" customWidth="1"/>
    <col min="24" max="24" width="9.140625" style="27" customWidth="1"/>
    <col min="25" max="28" width="9.140625" style="33" customWidth="1"/>
    <col min="29" max="30" width="9.140625" style="27" customWidth="1"/>
    <col min="31" max="256" width="9.140625" style="33"/>
    <col min="257" max="257" width="14.42578125" style="33" customWidth="1"/>
    <col min="258" max="258" width="9.140625" style="33" customWidth="1"/>
    <col min="259" max="259" width="18" style="33" customWidth="1"/>
    <col min="260" max="260" width="31.42578125" style="33" customWidth="1"/>
    <col min="261" max="261" width="9.140625" style="33" customWidth="1"/>
    <col min="262" max="262" width="15" style="33" customWidth="1"/>
    <col min="263" max="286" width="9.140625" style="33" customWidth="1"/>
    <col min="287" max="512" width="9.140625" style="33"/>
    <col min="513" max="513" width="14.42578125" style="33" customWidth="1"/>
    <col min="514" max="514" width="9.140625" style="33" customWidth="1"/>
    <col min="515" max="515" width="18" style="33" customWidth="1"/>
    <col min="516" max="516" width="31.42578125" style="33" customWidth="1"/>
    <col min="517" max="517" width="9.140625" style="33" customWidth="1"/>
    <col min="518" max="518" width="15" style="33" customWidth="1"/>
    <col min="519" max="542" width="9.140625" style="33" customWidth="1"/>
    <col min="543" max="768" width="9.140625" style="33"/>
    <col min="769" max="769" width="14.42578125" style="33" customWidth="1"/>
    <col min="770" max="770" width="9.140625" style="33" customWidth="1"/>
    <col min="771" max="771" width="18" style="33" customWidth="1"/>
    <col min="772" max="772" width="31.42578125" style="33" customWidth="1"/>
    <col min="773" max="773" width="9.140625" style="33" customWidth="1"/>
    <col min="774" max="774" width="15" style="33" customWidth="1"/>
    <col min="775" max="798" width="9.140625" style="33" customWidth="1"/>
    <col min="799" max="1024" width="9.140625" style="33"/>
    <col min="1025" max="1025" width="14.42578125" style="33" customWidth="1"/>
    <col min="1026" max="1026" width="9.140625" style="33" customWidth="1"/>
    <col min="1027" max="1027" width="18" style="33" customWidth="1"/>
    <col min="1028" max="1028" width="31.42578125" style="33" customWidth="1"/>
    <col min="1029" max="1029" width="9.140625" style="33" customWidth="1"/>
    <col min="1030" max="1030" width="15" style="33" customWidth="1"/>
    <col min="1031" max="1054" width="9.140625" style="33" customWidth="1"/>
    <col min="1055" max="1280" width="9.140625" style="33"/>
    <col min="1281" max="1281" width="14.42578125" style="33" customWidth="1"/>
    <col min="1282" max="1282" width="9.140625" style="33" customWidth="1"/>
    <col min="1283" max="1283" width="18" style="33" customWidth="1"/>
    <col min="1284" max="1284" width="31.42578125" style="33" customWidth="1"/>
    <col min="1285" max="1285" width="9.140625" style="33" customWidth="1"/>
    <col min="1286" max="1286" width="15" style="33" customWidth="1"/>
    <col min="1287" max="1310" width="9.140625" style="33" customWidth="1"/>
    <col min="1311" max="1536" width="9.140625" style="33"/>
    <col min="1537" max="1537" width="14.42578125" style="33" customWidth="1"/>
    <col min="1538" max="1538" width="9.140625" style="33" customWidth="1"/>
    <col min="1539" max="1539" width="18" style="33" customWidth="1"/>
    <col min="1540" max="1540" width="31.42578125" style="33" customWidth="1"/>
    <col min="1541" max="1541" width="9.140625" style="33" customWidth="1"/>
    <col min="1542" max="1542" width="15" style="33" customWidth="1"/>
    <col min="1543" max="1566" width="9.140625" style="33" customWidth="1"/>
    <col min="1567" max="1792" width="9.140625" style="33"/>
    <col min="1793" max="1793" width="14.42578125" style="33" customWidth="1"/>
    <col min="1794" max="1794" width="9.140625" style="33" customWidth="1"/>
    <col min="1795" max="1795" width="18" style="33" customWidth="1"/>
    <col min="1796" max="1796" width="31.42578125" style="33" customWidth="1"/>
    <col min="1797" max="1797" width="9.140625" style="33" customWidth="1"/>
    <col min="1798" max="1798" width="15" style="33" customWidth="1"/>
    <col min="1799" max="1822" width="9.140625" style="33" customWidth="1"/>
    <col min="1823" max="2048" width="9.140625" style="33"/>
    <col min="2049" max="2049" width="14.42578125" style="33" customWidth="1"/>
    <col min="2050" max="2050" width="9.140625" style="33" customWidth="1"/>
    <col min="2051" max="2051" width="18" style="33" customWidth="1"/>
    <col min="2052" max="2052" width="31.42578125" style="33" customWidth="1"/>
    <col min="2053" max="2053" width="9.140625" style="33" customWidth="1"/>
    <col min="2054" max="2054" width="15" style="33" customWidth="1"/>
    <col min="2055" max="2078" width="9.140625" style="33" customWidth="1"/>
    <col min="2079" max="2304" width="9.140625" style="33"/>
    <col min="2305" max="2305" width="14.42578125" style="33" customWidth="1"/>
    <col min="2306" max="2306" width="9.140625" style="33" customWidth="1"/>
    <col min="2307" max="2307" width="18" style="33" customWidth="1"/>
    <col min="2308" max="2308" width="31.42578125" style="33" customWidth="1"/>
    <col min="2309" max="2309" width="9.140625" style="33" customWidth="1"/>
    <col min="2310" max="2310" width="15" style="33" customWidth="1"/>
    <col min="2311" max="2334" width="9.140625" style="33" customWidth="1"/>
    <col min="2335" max="2560" width="9.140625" style="33"/>
    <col min="2561" max="2561" width="14.42578125" style="33" customWidth="1"/>
    <col min="2562" max="2562" width="9.140625" style="33" customWidth="1"/>
    <col min="2563" max="2563" width="18" style="33" customWidth="1"/>
    <col min="2564" max="2564" width="31.42578125" style="33" customWidth="1"/>
    <col min="2565" max="2565" width="9.140625" style="33" customWidth="1"/>
    <col min="2566" max="2566" width="15" style="33" customWidth="1"/>
    <col min="2567" max="2590" width="9.140625" style="33" customWidth="1"/>
    <col min="2591" max="2816" width="9.140625" style="33"/>
    <col min="2817" max="2817" width="14.42578125" style="33" customWidth="1"/>
    <col min="2818" max="2818" width="9.140625" style="33" customWidth="1"/>
    <col min="2819" max="2819" width="18" style="33" customWidth="1"/>
    <col min="2820" max="2820" width="31.42578125" style="33" customWidth="1"/>
    <col min="2821" max="2821" width="9.140625" style="33" customWidth="1"/>
    <col min="2822" max="2822" width="15" style="33" customWidth="1"/>
    <col min="2823" max="2846" width="9.140625" style="33" customWidth="1"/>
    <col min="2847" max="3072" width="9.140625" style="33"/>
    <col min="3073" max="3073" width="14.42578125" style="33" customWidth="1"/>
    <col min="3074" max="3074" width="9.140625" style="33" customWidth="1"/>
    <col min="3075" max="3075" width="18" style="33" customWidth="1"/>
    <col min="3076" max="3076" width="31.42578125" style="33" customWidth="1"/>
    <col min="3077" max="3077" width="9.140625" style="33" customWidth="1"/>
    <col min="3078" max="3078" width="15" style="33" customWidth="1"/>
    <col min="3079" max="3102" width="9.140625" style="33" customWidth="1"/>
    <col min="3103" max="3328" width="9.140625" style="33"/>
    <col min="3329" max="3329" width="14.42578125" style="33" customWidth="1"/>
    <col min="3330" max="3330" width="9.140625" style="33" customWidth="1"/>
    <col min="3331" max="3331" width="18" style="33" customWidth="1"/>
    <col min="3332" max="3332" width="31.42578125" style="33" customWidth="1"/>
    <col min="3333" max="3333" width="9.140625" style="33" customWidth="1"/>
    <col min="3334" max="3334" width="15" style="33" customWidth="1"/>
    <col min="3335" max="3358" width="9.140625" style="33" customWidth="1"/>
    <col min="3359" max="3584" width="9.140625" style="33"/>
    <col min="3585" max="3585" width="14.42578125" style="33" customWidth="1"/>
    <col min="3586" max="3586" width="9.140625" style="33" customWidth="1"/>
    <col min="3587" max="3587" width="18" style="33" customWidth="1"/>
    <col min="3588" max="3588" width="31.42578125" style="33" customWidth="1"/>
    <col min="3589" max="3589" width="9.140625" style="33" customWidth="1"/>
    <col min="3590" max="3590" width="15" style="33" customWidth="1"/>
    <col min="3591" max="3614" width="9.140625" style="33" customWidth="1"/>
    <col min="3615" max="3840" width="9.140625" style="33"/>
    <col min="3841" max="3841" width="14.42578125" style="33" customWidth="1"/>
    <col min="3842" max="3842" width="9.140625" style="33" customWidth="1"/>
    <col min="3843" max="3843" width="18" style="33" customWidth="1"/>
    <col min="3844" max="3844" width="31.42578125" style="33" customWidth="1"/>
    <col min="3845" max="3845" width="9.140625" style="33" customWidth="1"/>
    <col min="3846" max="3846" width="15" style="33" customWidth="1"/>
    <col min="3847" max="3870" width="9.140625" style="33" customWidth="1"/>
    <col min="3871" max="4096" width="9.140625" style="33"/>
    <col min="4097" max="4097" width="14.42578125" style="33" customWidth="1"/>
    <col min="4098" max="4098" width="9.140625" style="33" customWidth="1"/>
    <col min="4099" max="4099" width="18" style="33" customWidth="1"/>
    <col min="4100" max="4100" width="31.42578125" style="33" customWidth="1"/>
    <col min="4101" max="4101" width="9.140625" style="33" customWidth="1"/>
    <col min="4102" max="4102" width="15" style="33" customWidth="1"/>
    <col min="4103" max="4126" width="9.140625" style="33" customWidth="1"/>
    <col min="4127" max="4352" width="9.140625" style="33"/>
    <col min="4353" max="4353" width="14.42578125" style="33" customWidth="1"/>
    <col min="4354" max="4354" width="9.140625" style="33" customWidth="1"/>
    <col min="4355" max="4355" width="18" style="33" customWidth="1"/>
    <col min="4356" max="4356" width="31.42578125" style="33" customWidth="1"/>
    <col min="4357" max="4357" width="9.140625" style="33" customWidth="1"/>
    <col min="4358" max="4358" width="15" style="33" customWidth="1"/>
    <col min="4359" max="4382" width="9.140625" style="33" customWidth="1"/>
    <col min="4383" max="4608" width="9.140625" style="33"/>
    <col min="4609" max="4609" width="14.42578125" style="33" customWidth="1"/>
    <col min="4610" max="4610" width="9.140625" style="33" customWidth="1"/>
    <col min="4611" max="4611" width="18" style="33" customWidth="1"/>
    <col min="4612" max="4612" width="31.42578125" style="33" customWidth="1"/>
    <col min="4613" max="4613" width="9.140625" style="33" customWidth="1"/>
    <col min="4614" max="4614" width="15" style="33" customWidth="1"/>
    <col min="4615" max="4638" width="9.140625" style="33" customWidth="1"/>
    <col min="4639" max="4864" width="9.140625" style="33"/>
    <col min="4865" max="4865" width="14.42578125" style="33" customWidth="1"/>
    <col min="4866" max="4866" width="9.140625" style="33" customWidth="1"/>
    <col min="4867" max="4867" width="18" style="33" customWidth="1"/>
    <col min="4868" max="4868" width="31.42578125" style="33" customWidth="1"/>
    <col min="4869" max="4869" width="9.140625" style="33" customWidth="1"/>
    <col min="4870" max="4870" width="15" style="33" customWidth="1"/>
    <col min="4871" max="4894" width="9.140625" style="33" customWidth="1"/>
    <col min="4895" max="5120" width="9.140625" style="33"/>
    <col min="5121" max="5121" width="14.42578125" style="33" customWidth="1"/>
    <col min="5122" max="5122" width="9.140625" style="33" customWidth="1"/>
    <col min="5123" max="5123" width="18" style="33" customWidth="1"/>
    <col min="5124" max="5124" width="31.42578125" style="33" customWidth="1"/>
    <col min="5125" max="5125" width="9.140625" style="33" customWidth="1"/>
    <col min="5126" max="5126" width="15" style="33" customWidth="1"/>
    <col min="5127" max="5150" width="9.140625" style="33" customWidth="1"/>
    <col min="5151" max="5376" width="9.140625" style="33"/>
    <col min="5377" max="5377" width="14.42578125" style="33" customWidth="1"/>
    <col min="5378" max="5378" width="9.140625" style="33" customWidth="1"/>
    <col min="5379" max="5379" width="18" style="33" customWidth="1"/>
    <col min="5380" max="5380" width="31.42578125" style="33" customWidth="1"/>
    <col min="5381" max="5381" width="9.140625" style="33" customWidth="1"/>
    <col min="5382" max="5382" width="15" style="33" customWidth="1"/>
    <col min="5383" max="5406" width="9.140625" style="33" customWidth="1"/>
    <col min="5407" max="5632" width="9.140625" style="33"/>
    <col min="5633" max="5633" width="14.42578125" style="33" customWidth="1"/>
    <col min="5634" max="5634" width="9.140625" style="33" customWidth="1"/>
    <col min="5635" max="5635" width="18" style="33" customWidth="1"/>
    <col min="5636" max="5636" width="31.42578125" style="33" customWidth="1"/>
    <col min="5637" max="5637" width="9.140625" style="33" customWidth="1"/>
    <col min="5638" max="5638" width="15" style="33" customWidth="1"/>
    <col min="5639" max="5662" width="9.140625" style="33" customWidth="1"/>
    <col min="5663" max="5888" width="9.140625" style="33"/>
    <col min="5889" max="5889" width="14.42578125" style="33" customWidth="1"/>
    <col min="5890" max="5890" width="9.140625" style="33" customWidth="1"/>
    <col min="5891" max="5891" width="18" style="33" customWidth="1"/>
    <col min="5892" max="5892" width="31.42578125" style="33" customWidth="1"/>
    <col min="5893" max="5893" width="9.140625" style="33" customWidth="1"/>
    <col min="5894" max="5894" width="15" style="33" customWidth="1"/>
    <col min="5895" max="5918" width="9.140625" style="33" customWidth="1"/>
    <col min="5919" max="6144" width="9.140625" style="33"/>
    <col min="6145" max="6145" width="14.42578125" style="33" customWidth="1"/>
    <col min="6146" max="6146" width="9.140625" style="33" customWidth="1"/>
    <col min="6147" max="6147" width="18" style="33" customWidth="1"/>
    <col min="6148" max="6148" width="31.42578125" style="33" customWidth="1"/>
    <col min="6149" max="6149" width="9.140625" style="33" customWidth="1"/>
    <col min="6150" max="6150" width="15" style="33" customWidth="1"/>
    <col min="6151" max="6174" width="9.140625" style="33" customWidth="1"/>
    <col min="6175" max="6400" width="9.140625" style="33"/>
    <col min="6401" max="6401" width="14.42578125" style="33" customWidth="1"/>
    <col min="6402" max="6402" width="9.140625" style="33" customWidth="1"/>
    <col min="6403" max="6403" width="18" style="33" customWidth="1"/>
    <col min="6404" max="6404" width="31.42578125" style="33" customWidth="1"/>
    <col min="6405" max="6405" width="9.140625" style="33" customWidth="1"/>
    <col min="6406" max="6406" width="15" style="33" customWidth="1"/>
    <col min="6407" max="6430" width="9.140625" style="33" customWidth="1"/>
    <col min="6431" max="6656" width="9.140625" style="33"/>
    <col min="6657" max="6657" width="14.42578125" style="33" customWidth="1"/>
    <col min="6658" max="6658" width="9.140625" style="33" customWidth="1"/>
    <col min="6659" max="6659" width="18" style="33" customWidth="1"/>
    <col min="6660" max="6660" width="31.42578125" style="33" customWidth="1"/>
    <col min="6661" max="6661" width="9.140625" style="33" customWidth="1"/>
    <col min="6662" max="6662" width="15" style="33" customWidth="1"/>
    <col min="6663" max="6686" width="9.140625" style="33" customWidth="1"/>
    <col min="6687" max="6912" width="9.140625" style="33"/>
    <col min="6913" max="6913" width="14.42578125" style="33" customWidth="1"/>
    <col min="6914" max="6914" width="9.140625" style="33" customWidth="1"/>
    <col min="6915" max="6915" width="18" style="33" customWidth="1"/>
    <col min="6916" max="6916" width="31.42578125" style="33" customWidth="1"/>
    <col min="6917" max="6917" width="9.140625" style="33" customWidth="1"/>
    <col min="6918" max="6918" width="15" style="33" customWidth="1"/>
    <col min="6919" max="6942" width="9.140625" style="33" customWidth="1"/>
    <col min="6943" max="7168" width="9.140625" style="33"/>
    <col min="7169" max="7169" width="14.42578125" style="33" customWidth="1"/>
    <col min="7170" max="7170" width="9.140625" style="33" customWidth="1"/>
    <col min="7171" max="7171" width="18" style="33" customWidth="1"/>
    <col min="7172" max="7172" width="31.42578125" style="33" customWidth="1"/>
    <col min="7173" max="7173" width="9.140625" style="33" customWidth="1"/>
    <col min="7174" max="7174" width="15" style="33" customWidth="1"/>
    <col min="7175" max="7198" width="9.140625" style="33" customWidth="1"/>
    <col min="7199" max="7424" width="9.140625" style="33"/>
    <col min="7425" max="7425" width="14.42578125" style="33" customWidth="1"/>
    <col min="7426" max="7426" width="9.140625" style="33" customWidth="1"/>
    <col min="7427" max="7427" width="18" style="33" customWidth="1"/>
    <col min="7428" max="7428" width="31.42578125" style="33" customWidth="1"/>
    <col min="7429" max="7429" width="9.140625" style="33" customWidth="1"/>
    <col min="7430" max="7430" width="15" style="33" customWidth="1"/>
    <col min="7431" max="7454" width="9.140625" style="33" customWidth="1"/>
    <col min="7455" max="7680" width="9.140625" style="33"/>
    <col min="7681" max="7681" width="14.42578125" style="33" customWidth="1"/>
    <col min="7682" max="7682" width="9.140625" style="33" customWidth="1"/>
    <col min="7683" max="7683" width="18" style="33" customWidth="1"/>
    <col min="7684" max="7684" width="31.42578125" style="33" customWidth="1"/>
    <col min="7685" max="7685" width="9.140625" style="33" customWidth="1"/>
    <col min="7686" max="7686" width="15" style="33" customWidth="1"/>
    <col min="7687" max="7710" width="9.140625" style="33" customWidth="1"/>
    <col min="7711" max="7936" width="9.140625" style="33"/>
    <col min="7937" max="7937" width="14.42578125" style="33" customWidth="1"/>
    <col min="7938" max="7938" width="9.140625" style="33" customWidth="1"/>
    <col min="7939" max="7939" width="18" style="33" customWidth="1"/>
    <col min="7940" max="7940" width="31.42578125" style="33" customWidth="1"/>
    <col min="7941" max="7941" width="9.140625" style="33" customWidth="1"/>
    <col min="7942" max="7942" width="15" style="33" customWidth="1"/>
    <col min="7943" max="7966" width="9.140625" style="33" customWidth="1"/>
    <col min="7967" max="8192" width="9.140625" style="33"/>
    <col min="8193" max="8193" width="14.42578125" style="33" customWidth="1"/>
    <col min="8194" max="8194" width="9.140625" style="33" customWidth="1"/>
    <col min="8195" max="8195" width="18" style="33" customWidth="1"/>
    <col min="8196" max="8196" width="31.42578125" style="33" customWidth="1"/>
    <col min="8197" max="8197" width="9.140625" style="33" customWidth="1"/>
    <col min="8198" max="8198" width="15" style="33" customWidth="1"/>
    <col min="8199" max="8222" width="9.140625" style="33" customWidth="1"/>
    <col min="8223" max="8448" width="9.140625" style="33"/>
    <col min="8449" max="8449" width="14.42578125" style="33" customWidth="1"/>
    <col min="8450" max="8450" width="9.140625" style="33" customWidth="1"/>
    <col min="8451" max="8451" width="18" style="33" customWidth="1"/>
    <col min="8452" max="8452" width="31.42578125" style="33" customWidth="1"/>
    <col min="8453" max="8453" width="9.140625" style="33" customWidth="1"/>
    <col min="8454" max="8454" width="15" style="33" customWidth="1"/>
    <col min="8455" max="8478" width="9.140625" style="33" customWidth="1"/>
    <col min="8479" max="8704" width="9.140625" style="33"/>
    <col min="8705" max="8705" width="14.42578125" style="33" customWidth="1"/>
    <col min="8706" max="8706" width="9.140625" style="33" customWidth="1"/>
    <col min="8707" max="8707" width="18" style="33" customWidth="1"/>
    <col min="8708" max="8708" width="31.42578125" style="33" customWidth="1"/>
    <col min="8709" max="8709" width="9.140625" style="33" customWidth="1"/>
    <col min="8710" max="8710" width="15" style="33" customWidth="1"/>
    <col min="8711" max="8734" width="9.140625" style="33" customWidth="1"/>
    <col min="8735" max="8960" width="9.140625" style="33"/>
    <col min="8961" max="8961" width="14.42578125" style="33" customWidth="1"/>
    <col min="8962" max="8962" width="9.140625" style="33" customWidth="1"/>
    <col min="8963" max="8963" width="18" style="33" customWidth="1"/>
    <col min="8964" max="8964" width="31.42578125" style="33" customWidth="1"/>
    <col min="8965" max="8965" width="9.140625" style="33" customWidth="1"/>
    <col min="8966" max="8966" width="15" style="33" customWidth="1"/>
    <col min="8967" max="8990" width="9.140625" style="33" customWidth="1"/>
    <col min="8991" max="9216" width="9.140625" style="33"/>
    <col min="9217" max="9217" width="14.42578125" style="33" customWidth="1"/>
    <col min="9218" max="9218" width="9.140625" style="33" customWidth="1"/>
    <col min="9219" max="9219" width="18" style="33" customWidth="1"/>
    <col min="9220" max="9220" width="31.42578125" style="33" customWidth="1"/>
    <col min="9221" max="9221" width="9.140625" style="33" customWidth="1"/>
    <col min="9222" max="9222" width="15" style="33" customWidth="1"/>
    <col min="9223" max="9246" width="9.140625" style="33" customWidth="1"/>
    <col min="9247" max="9472" width="9.140625" style="33"/>
    <col min="9473" max="9473" width="14.42578125" style="33" customWidth="1"/>
    <col min="9474" max="9474" width="9.140625" style="33" customWidth="1"/>
    <col min="9475" max="9475" width="18" style="33" customWidth="1"/>
    <col min="9476" max="9476" width="31.42578125" style="33" customWidth="1"/>
    <col min="9477" max="9477" width="9.140625" style="33" customWidth="1"/>
    <col min="9478" max="9478" width="15" style="33" customWidth="1"/>
    <col min="9479" max="9502" width="9.140625" style="33" customWidth="1"/>
    <col min="9503" max="9728" width="9.140625" style="33"/>
    <col min="9729" max="9729" width="14.42578125" style="33" customWidth="1"/>
    <col min="9730" max="9730" width="9.140625" style="33" customWidth="1"/>
    <col min="9731" max="9731" width="18" style="33" customWidth="1"/>
    <col min="9732" max="9732" width="31.42578125" style="33" customWidth="1"/>
    <col min="9733" max="9733" width="9.140625" style="33" customWidth="1"/>
    <col min="9734" max="9734" width="15" style="33" customWidth="1"/>
    <col min="9735" max="9758" width="9.140625" style="33" customWidth="1"/>
    <col min="9759" max="9984" width="9.140625" style="33"/>
    <col min="9985" max="9985" width="14.42578125" style="33" customWidth="1"/>
    <col min="9986" max="9986" width="9.140625" style="33" customWidth="1"/>
    <col min="9987" max="9987" width="18" style="33" customWidth="1"/>
    <col min="9988" max="9988" width="31.42578125" style="33" customWidth="1"/>
    <col min="9989" max="9989" width="9.140625" style="33" customWidth="1"/>
    <col min="9990" max="9990" width="15" style="33" customWidth="1"/>
    <col min="9991" max="10014" width="9.140625" style="33" customWidth="1"/>
    <col min="10015" max="10240" width="9.140625" style="33"/>
    <col min="10241" max="10241" width="14.42578125" style="33" customWidth="1"/>
    <col min="10242" max="10242" width="9.140625" style="33" customWidth="1"/>
    <col min="10243" max="10243" width="18" style="33" customWidth="1"/>
    <col min="10244" max="10244" width="31.42578125" style="33" customWidth="1"/>
    <col min="10245" max="10245" width="9.140625" style="33" customWidth="1"/>
    <col min="10246" max="10246" width="15" style="33" customWidth="1"/>
    <col min="10247" max="10270" width="9.140625" style="33" customWidth="1"/>
    <col min="10271" max="10496" width="9.140625" style="33"/>
    <col min="10497" max="10497" width="14.42578125" style="33" customWidth="1"/>
    <col min="10498" max="10498" width="9.140625" style="33" customWidth="1"/>
    <col min="10499" max="10499" width="18" style="33" customWidth="1"/>
    <col min="10500" max="10500" width="31.42578125" style="33" customWidth="1"/>
    <col min="10501" max="10501" width="9.140625" style="33" customWidth="1"/>
    <col min="10502" max="10502" width="15" style="33" customWidth="1"/>
    <col min="10503" max="10526" width="9.140625" style="33" customWidth="1"/>
    <col min="10527" max="10752" width="9.140625" style="33"/>
    <col min="10753" max="10753" width="14.42578125" style="33" customWidth="1"/>
    <col min="10754" max="10754" width="9.140625" style="33" customWidth="1"/>
    <col min="10755" max="10755" width="18" style="33" customWidth="1"/>
    <col min="10756" max="10756" width="31.42578125" style="33" customWidth="1"/>
    <col min="10757" max="10757" width="9.140625" style="33" customWidth="1"/>
    <col min="10758" max="10758" width="15" style="33" customWidth="1"/>
    <col min="10759" max="10782" width="9.140625" style="33" customWidth="1"/>
    <col min="10783" max="11008" width="9.140625" style="33"/>
    <col min="11009" max="11009" width="14.42578125" style="33" customWidth="1"/>
    <col min="11010" max="11010" width="9.140625" style="33" customWidth="1"/>
    <col min="11011" max="11011" width="18" style="33" customWidth="1"/>
    <col min="11012" max="11012" width="31.42578125" style="33" customWidth="1"/>
    <col min="11013" max="11013" width="9.140625" style="33" customWidth="1"/>
    <col min="11014" max="11014" width="15" style="33" customWidth="1"/>
    <col min="11015" max="11038" width="9.140625" style="33" customWidth="1"/>
    <col min="11039" max="11264" width="9.140625" style="33"/>
    <col min="11265" max="11265" width="14.42578125" style="33" customWidth="1"/>
    <col min="11266" max="11266" width="9.140625" style="33" customWidth="1"/>
    <col min="11267" max="11267" width="18" style="33" customWidth="1"/>
    <col min="11268" max="11268" width="31.42578125" style="33" customWidth="1"/>
    <col min="11269" max="11269" width="9.140625" style="33" customWidth="1"/>
    <col min="11270" max="11270" width="15" style="33" customWidth="1"/>
    <col min="11271" max="11294" width="9.140625" style="33" customWidth="1"/>
    <col min="11295" max="11520" width="9.140625" style="33"/>
    <col min="11521" max="11521" width="14.42578125" style="33" customWidth="1"/>
    <col min="11522" max="11522" width="9.140625" style="33" customWidth="1"/>
    <col min="11523" max="11523" width="18" style="33" customWidth="1"/>
    <col min="11524" max="11524" width="31.42578125" style="33" customWidth="1"/>
    <col min="11525" max="11525" width="9.140625" style="33" customWidth="1"/>
    <col min="11526" max="11526" width="15" style="33" customWidth="1"/>
    <col min="11527" max="11550" width="9.140625" style="33" customWidth="1"/>
    <col min="11551" max="11776" width="9.140625" style="33"/>
    <col min="11777" max="11777" width="14.42578125" style="33" customWidth="1"/>
    <col min="11778" max="11778" width="9.140625" style="33" customWidth="1"/>
    <col min="11779" max="11779" width="18" style="33" customWidth="1"/>
    <col min="11780" max="11780" width="31.42578125" style="33" customWidth="1"/>
    <col min="11781" max="11781" width="9.140625" style="33" customWidth="1"/>
    <col min="11782" max="11782" width="15" style="33" customWidth="1"/>
    <col min="11783" max="11806" width="9.140625" style="33" customWidth="1"/>
    <col min="11807" max="12032" width="9.140625" style="33"/>
    <col min="12033" max="12033" width="14.42578125" style="33" customWidth="1"/>
    <col min="12034" max="12034" width="9.140625" style="33" customWidth="1"/>
    <col min="12035" max="12035" width="18" style="33" customWidth="1"/>
    <col min="12036" max="12036" width="31.42578125" style="33" customWidth="1"/>
    <col min="12037" max="12037" width="9.140625" style="33" customWidth="1"/>
    <col min="12038" max="12038" width="15" style="33" customWidth="1"/>
    <col min="12039" max="12062" width="9.140625" style="33" customWidth="1"/>
    <col min="12063" max="12288" width="9.140625" style="33"/>
    <col min="12289" max="12289" width="14.42578125" style="33" customWidth="1"/>
    <col min="12290" max="12290" width="9.140625" style="33" customWidth="1"/>
    <col min="12291" max="12291" width="18" style="33" customWidth="1"/>
    <col min="12292" max="12292" width="31.42578125" style="33" customWidth="1"/>
    <col min="12293" max="12293" width="9.140625" style="33" customWidth="1"/>
    <col min="12294" max="12294" width="15" style="33" customWidth="1"/>
    <col min="12295" max="12318" width="9.140625" style="33" customWidth="1"/>
    <col min="12319" max="12544" width="9.140625" style="33"/>
    <col min="12545" max="12545" width="14.42578125" style="33" customWidth="1"/>
    <col min="12546" max="12546" width="9.140625" style="33" customWidth="1"/>
    <col min="12547" max="12547" width="18" style="33" customWidth="1"/>
    <col min="12548" max="12548" width="31.42578125" style="33" customWidth="1"/>
    <col min="12549" max="12549" width="9.140625" style="33" customWidth="1"/>
    <col min="12550" max="12550" width="15" style="33" customWidth="1"/>
    <col min="12551" max="12574" width="9.140625" style="33" customWidth="1"/>
    <col min="12575" max="12800" width="9.140625" style="33"/>
    <col min="12801" max="12801" width="14.42578125" style="33" customWidth="1"/>
    <col min="12802" max="12802" width="9.140625" style="33" customWidth="1"/>
    <col min="12803" max="12803" width="18" style="33" customWidth="1"/>
    <col min="12804" max="12804" width="31.42578125" style="33" customWidth="1"/>
    <col min="12805" max="12805" width="9.140625" style="33" customWidth="1"/>
    <col min="12806" max="12806" width="15" style="33" customWidth="1"/>
    <col min="12807" max="12830" width="9.140625" style="33" customWidth="1"/>
    <col min="12831" max="13056" width="9.140625" style="33"/>
    <col min="13057" max="13057" width="14.42578125" style="33" customWidth="1"/>
    <col min="13058" max="13058" width="9.140625" style="33" customWidth="1"/>
    <col min="13059" max="13059" width="18" style="33" customWidth="1"/>
    <col min="13060" max="13060" width="31.42578125" style="33" customWidth="1"/>
    <col min="13061" max="13061" width="9.140625" style="33" customWidth="1"/>
    <col min="13062" max="13062" width="15" style="33" customWidth="1"/>
    <col min="13063" max="13086" width="9.140625" style="33" customWidth="1"/>
    <col min="13087" max="13312" width="9.140625" style="33"/>
    <col min="13313" max="13313" width="14.42578125" style="33" customWidth="1"/>
    <col min="13314" max="13314" width="9.140625" style="33" customWidth="1"/>
    <col min="13315" max="13315" width="18" style="33" customWidth="1"/>
    <col min="13316" max="13316" width="31.42578125" style="33" customWidth="1"/>
    <col min="13317" max="13317" width="9.140625" style="33" customWidth="1"/>
    <col min="13318" max="13318" width="15" style="33" customWidth="1"/>
    <col min="13319" max="13342" width="9.140625" style="33" customWidth="1"/>
    <col min="13343" max="13568" width="9.140625" style="33"/>
    <col min="13569" max="13569" width="14.42578125" style="33" customWidth="1"/>
    <col min="13570" max="13570" width="9.140625" style="33" customWidth="1"/>
    <col min="13571" max="13571" width="18" style="33" customWidth="1"/>
    <col min="13572" max="13572" width="31.42578125" style="33" customWidth="1"/>
    <col min="13573" max="13573" width="9.140625" style="33" customWidth="1"/>
    <col min="13574" max="13574" width="15" style="33" customWidth="1"/>
    <col min="13575" max="13598" width="9.140625" style="33" customWidth="1"/>
    <col min="13599" max="13824" width="9.140625" style="33"/>
    <col min="13825" max="13825" width="14.42578125" style="33" customWidth="1"/>
    <col min="13826" max="13826" width="9.140625" style="33" customWidth="1"/>
    <col min="13827" max="13827" width="18" style="33" customWidth="1"/>
    <col min="13828" max="13828" width="31.42578125" style="33" customWidth="1"/>
    <col min="13829" max="13829" width="9.140625" style="33" customWidth="1"/>
    <col min="13830" max="13830" width="15" style="33" customWidth="1"/>
    <col min="13831" max="13854" width="9.140625" style="33" customWidth="1"/>
    <col min="13855" max="14080" width="9.140625" style="33"/>
    <col min="14081" max="14081" width="14.42578125" style="33" customWidth="1"/>
    <col min="14082" max="14082" width="9.140625" style="33" customWidth="1"/>
    <col min="14083" max="14083" width="18" style="33" customWidth="1"/>
    <col min="14084" max="14084" width="31.42578125" style="33" customWidth="1"/>
    <col min="14085" max="14085" width="9.140625" style="33" customWidth="1"/>
    <col min="14086" max="14086" width="15" style="33" customWidth="1"/>
    <col min="14087" max="14110" width="9.140625" style="33" customWidth="1"/>
    <col min="14111" max="14336" width="9.140625" style="33"/>
    <col min="14337" max="14337" width="14.42578125" style="33" customWidth="1"/>
    <col min="14338" max="14338" width="9.140625" style="33" customWidth="1"/>
    <col min="14339" max="14339" width="18" style="33" customWidth="1"/>
    <col min="14340" max="14340" width="31.42578125" style="33" customWidth="1"/>
    <col min="14341" max="14341" width="9.140625" style="33" customWidth="1"/>
    <col min="14342" max="14342" width="15" style="33" customWidth="1"/>
    <col min="14343" max="14366" width="9.140625" style="33" customWidth="1"/>
    <col min="14367" max="14592" width="9.140625" style="33"/>
    <col min="14593" max="14593" width="14.42578125" style="33" customWidth="1"/>
    <col min="14594" max="14594" width="9.140625" style="33" customWidth="1"/>
    <col min="14595" max="14595" width="18" style="33" customWidth="1"/>
    <col min="14596" max="14596" width="31.42578125" style="33" customWidth="1"/>
    <col min="14597" max="14597" width="9.140625" style="33" customWidth="1"/>
    <col min="14598" max="14598" width="15" style="33" customWidth="1"/>
    <col min="14599" max="14622" width="9.140625" style="33" customWidth="1"/>
    <col min="14623" max="14848" width="9.140625" style="33"/>
    <col min="14849" max="14849" width="14.42578125" style="33" customWidth="1"/>
    <col min="14850" max="14850" width="9.140625" style="33" customWidth="1"/>
    <col min="14851" max="14851" width="18" style="33" customWidth="1"/>
    <col min="14852" max="14852" width="31.42578125" style="33" customWidth="1"/>
    <col min="14853" max="14853" width="9.140625" style="33" customWidth="1"/>
    <col min="14854" max="14854" width="15" style="33" customWidth="1"/>
    <col min="14855" max="14878" width="9.140625" style="33" customWidth="1"/>
    <col min="14879" max="15104" width="9.140625" style="33"/>
    <col min="15105" max="15105" width="14.42578125" style="33" customWidth="1"/>
    <col min="15106" max="15106" width="9.140625" style="33" customWidth="1"/>
    <col min="15107" max="15107" width="18" style="33" customWidth="1"/>
    <col min="15108" max="15108" width="31.42578125" style="33" customWidth="1"/>
    <col min="15109" max="15109" width="9.140625" style="33" customWidth="1"/>
    <col min="15110" max="15110" width="15" style="33" customWidth="1"/>
    <col min="15111" max="15134" width="9.140625" style="33" customWidth="1"/>
    <col min="15135" max="15360" width="9.140625" style="33"/>
    <col min="15361" max="15361" width="14.42578125" style="33" customWidth="1"/>
    <col min="15362" max="15362" width="9.140625" style="33" customWidth="1"/>
    <col min="15363" max="15363" width="18" style="33" customWidth="1"/>
    <col min="15364" max="15364" width="31.42578125" style="33" customWidth="1"/>
    <col min="15365" max="15365" width="9.140625" style="33" customWidth="1"/>
    <col min="15366" max="15366" width="15" style="33" customWidth="1"/>
    <col min="15367" max="15390" width="9.140625" style="33" customWidth="1"/>
    <col min="15391" max="15616" width="9.140625" style="33"/>
    <col min="15617" max="15617" width="14.42578125" style="33" customWidth="1"/>
    <col min="15618" max="15618" width="9.140625" style="33" customWidth="1"/>
    <col min="15619" max="15619" width="18" style="33" customWidth="1"/>
    <col min="15620" max="15620" width="31.42578125" style="33" customWidth="1"/>
    <col min="15621" max="15621" width="9.140625" style="33" customWidth="1"/>
    <col min="15622" max="15622" width="15" style="33" customWidth="1"/>
    <col min="15623" max="15646" width="9.140625" style="33" customWidth="1"/>
    <col min="15647" max="15872" width="9.140625" style="33"/>
    <col min="15873" max="15873" width="14.42578125" style="33" customWidth="1"/>
    <col min="15874" max="15874" width="9.140625" style="33" customWidth="1"/>
    <col min="15875" max="15875" width="18" style="33" customWidth="1"/>
    <col min="15876" max="15876" width="31.42578125" style="33" customWidth="1"/>
    <col min="15877" max="15877" width="9.140625" style="33" customWidth="1"/>
    <col min="15878" max="15878" width="15" style="33" customWidth="1"/>
    <col min="15879" max="15902" width="9.140625" style="33" customWidth="1"/>
    <col min="15903" max="16128" width="9.140625" style="33"/>
    <col min="16129" max="16129" width="14.42578125" style="33" customWidth="1"/>
    <col min="16130" max="16130" width="9.140625" style="33" customWidth="1"/>
    <col min="16131" max="16131" width="18" style="33" customWidth="1"/>
    <col min="16132" max="16132" width="31.42578125" style="33" customWidth="1"/>
    <col min="16133" max="16133" width="9.140625" style="33" customWidth="1"/>
    <col min="16134" max="16134" width="15" style="33" customWidth="1"/>
    <col min="16135" max="16158" width="9.140625" style="33" customWidth="1"/>
    <col min="16159" max="16384" width="9.140625" style="33"/>
  </cols>
  <sheetData>
    <row r="1" spans="1:62" s="18" customFormat="1" ht="51">
      <c r="A1" s="18" t="s">
        <v>55</v>
      </c>
      <c r="B1" s="18" t="s">
        <v>56</v>
      </c>
      <c r="C1" s="19" t="s">
        <v>57</v>
      </c>
      <c r="D1" s="18" t="s">
        <v>58</v>
      </c>
      <c r="F1" s="20"/>
      <c r="H1" s="18">
        <v>15</v>
      </c>
      <c r="I1" s="18">
        <v>14</v>
      </c>
      <c r="J1" s="18">
        <v>13</v>
      </c>
      <c r="K1" s="18">
        <v>12</v>
      </c>
      <c r="L1" s="18">
        <v>11</v>
      </c>
      <c r="M1" s="18">
        <v>10</v>
      </c>
      <c r="N1" s="18">
        <v>9</v>
      </c>
      <c r="O1" s="18">
        <v>8</v>
      </c>
      <c r="P1" s="18">
        <v>7</v>
      </c>
      <c r="Q1" s="18">
        <v>6</v>
      </c>
      <c r="R1" s="18">
        <v>5</v>
      </c>
      <c r="S1" s="18">
        <v>4</v>
      </c>
      <c r="T1" s="18">
        <v>3</v>
      </c>
      <c r="U1" s="18">
        <v>2</v>
      </c>
      <c r="V1" s="18">
        <v>1</v>
      </c>
      <c r="W1" s="21"/>
      <c r="Y1" s="18">
        <v>1</v>
      </c>
      <c r="Z1" s="18">
        <v>2</v>
      </c>
      <c r="AA1" s="18">
        <v>3</v>
      </c>
      <c r="AB1" s="18">
        <v>4</v>
      </c>
      <c r="AD1" s="18">
        <v>0</v>
      </c>
      <c r="AE1" s="18">
        <v>1</v>
      </c>
      <c r="AF1" s="18">
        <v>2</v>
      </c>
      <c r="AG1" s="18">
        <v>3</v>
      </c>
      <c r="AH1" s="18">
        <v>4</v>
      </c>
    </row>
    <row r="2" spans="1:62" s="18" customFormat="1">
      <c r="A2" s="22">
        <v>50171000</v>
      </c>
      <c r="B2" s="23">
        <v>0</v>
      </c>
      <c r="C2" s="24">
        <f>[24]REKAP!K32</f>
        <v>3917270000</v>
      </c>
      <c r="D2" s="25" t="str">
        <f>PROPER(BH2)&amp;"Rupiah"</f>
        <v>Tiga Milyard Seratus Juta Koma Tujuh Dua Tujuh Rupiah</v>
      </c>
      <c r="E2" s="25" t="s">
        <v>59</v>
      </c>
      <c r="F2" s="26">
        <f>[25]REKAP!D18</f>
        <v>3100000000</v>
      </c>
      <c r="G2" s="27">
        <f>LEN(F2)</f>
        <v>10</v>
      </c>
      <c r="H2" s="27">
        <f t="shared" ref="H2:V2" si="0">IF(H$1&lt;=$G2,VALUE(LEFT(RIGHT($F2,H$1))),0)</f>
        <v>0</v>
      </c>
      <c r="I2" s="27">
        <f t="shared" si="0"/>
        <v>0</v>
      </c>
      <c r="J2" s="27">
        <f t="shared" si="0"/>
        <v>0</v>
      </c>
      <c r="K2" s="27">
        <f t="shared" si="0"/>
        <v>0</v>
      </c>
      <c r="L2" s="27">
        <f t="shared" si="0"/>
        <v>0</v>
      </c>
      <c r="M2" s="27">
        <f t="shared" si="0"/>
        <v>3</v>
      </c>
      <c r="N2" s="27">
        <f t="shared" si="0"/>
        <v>1</v>
      </c>
      <c r="O2" s="27">
        <f t="shared" si="0"/>
        <v>0</v>
      </c>
      <c r="P2" s="27">
        <f t="shared" si="0"/>
        <v>0</v>
      </c>
      <c r="Q2" s="27">
        <f t="shared" si="0"/>
        <v>0</v>
      </c>
      <c r="R2" s="27">
        <f t="shared" si="0"/>
        <v>0</v>
      </c>
      <c r="S2" s="27">
        <f t="shared" si="0"/>
        <v>0</v>
      </c>
      <c r="T2" s="27">
        <f t="shared" si="0"/>
        <v>0</v>
      </c>
      <c r="U2" s="27">
        <f t="shared" si="0"/>
        <v>0</v>
      </c>
      <c r="V2" s="27">
        <f t="shared" si="0"/>
        <v>0</v>
      </c>
      <c r="W2" s="28">
        <f>ROUND(MOD(C2,F2),B2)</f>
        <v>817270000</v>
      </c>
      <c r="X2" s="27">
        <f>LEN(W2)</f>
        <v>9</v>
      </c>
      <c r="Y2" s="27">
        <f>IF(Y$1+2&lt;=$X2,VALUE(RIGHT(LEFT($W2,Y$1+2))),0)</f>
        <v>7</v>
      </c>
      <c r="Z2" s="27">
        <f>IF(Z$1+2&lt;=$X2,VALUE(RIGHT(LEFT($W2,Z$1+2))),0)</f>
        <v>2</v>
      </c>
      <c r="AA2" s="27">
        <f>IF(AA$1+2&lt;=$X2,VALUE(RIGHT(LEFT($W2,AA$1+2))),0)</f>
        <v>7</v>
      </c>
      <c r="AB2" s="27">
        <f>IF(AB$1+2&lt;=$X2,VALUE(RIGHT(LEFT($W2,AB$1+2))),0)</f>
        <v>0</v>
      </c>
      <c r="AC2" s="27">
        <f>SUM(Y2:AB2)</f>
        <v>16</v>
      </c>
      <c r="AD2" s="27">
        <v>0</v>
      </c>
      <c r="AE2" s="27">
        <f>AD2+Y2</f>
        <v>7</v>
      </c>
      <c r="AF2" s="27">
        <f>AE2+Z2</f>
        <v>9</v>
      </c>
      <c r="AG2" s="27">
        <f>AF2+AA2</f>
        <v>16</v>
      </c>
      <c r="AH2" s="27">
        <f>AG2+AB2</f>
        <v>16</v>
      </c>
      <c r="AI2" s="25" t="str">
        <f>IF(H2=0,"",VLOOKUP(H2,$BI$18:$BJ$26,2)&amp;"ratus ")</f>
        <v/>
      </c>
      <c r="AJ2" s="25" t="str">
        <f>IF(I2=0,"",IF(AND(I2=1,J2&lt;&gt;0),VLOOKUP(J2,$BI$18:$BJ$26,2)&amp;"belas ",VLOOKUP(I2,$BI$18:$BJ$26,2)&amp;"puluh "))</f>
        <v/>
      </c>
      <c r="AK2" s="29" t="str">
        <f>IF(OR(J2=0,I2=1),"",IF(J2=1,"satu ",VLOOKUP(J2,$BI$18:$BJ$26,2)))</f>
        <v/>
      </c>
      <c r="AL2" s="25" t="str">
        <f>IF(H2+I2+J2=0,"","triliun ")</f>
        <v/>
      </c>
      <c r="AM2" s="25" t="str">
        <f>IF(K2=0,"",VLOOKUP(K2,$BI$18:$BJ$26,2)&amp;"ratus ")</f>
        <v/>
      </c>
      <c r="AN2" s="25" t="str">
        <f>IF(L2=0,"",IF(AND(L2=1,M2&lt;&gt;0),VLOOKUP(M2,$BI$18:$BJ$26,2)&amp;"belas ",VLOOKUP(L2,$BI$18:$BJ$26,2)&amp;"puluh "))</f>
        <v/>
      </c>
      <c r="AO2" s="29" t="str">
        <f>IF(OR(M2=0,L2=1),"",IF(M2=1,"satu ",VLOOKUP(M2,$BI$18:$BJ$26,2)))</f>
        <v xml:space="preserve">tiga </v>
      </c>
      <c r="AP2" s="25" t="str">
        <f>IF(K2+L2+M2=0,"","milyard ")</f>
        <v xml:space="preserve">milyard </v>
      </c>
      <c r="AQ2" s="25" t="str">
        <f>IF(N2=0,"",VLOOKUP(N2,$BI$18:$BJ$26,2)&amp;"ratus ")</f>
        <v xml:space="preserve">seratus </v>
      </c>
      <c r="AR2" s="25" t="str">
        <f>IF(O2=0,"",IF(AND(O2=1,P2&lt;&gt;0),VLOOKUP(P2,$BI$18:$BJ$26,2)&amp;"belas ",VLOOKUP(O2,$BI$18:$BJ$26,2)&amp;"puluh "))</f>
        <v/>
      </c>
      <c r="AS2" s="29" t="str">
        <f>IF(OR(P2=0,O2=1),"",IF(P2=1,"satu ",VLOOKUP(P2,$BI$18:$BJ$26,2)))</f>
        <v/>
      </c>
      <c r="AT2" s="25" t="str">
        <f>IF(N2+O2+P2=0,"","juta ")</f>
        <v xml:space="preserve">juta </v>
      </c>
      <c r="AU2" s="25" t="str">
        <f>IF(Q2=0,"",VLOOKUP(Q2,$BI$18:$BJ$26,2)&amp;"ratus ")</f>
        <v/>
      </c>
      <c r="AV2" s="25" t="str">
        <f>IF(R2=0,"",IF(AND(R2=1,S2&lt;&gt;0),VLOOKUP(S2,$BI$18:$BJ$26,2)&amp;"belas ",VLOOKUP(R2,$BI$18:$BJ$26,2)&amp;"puluh "))</f>
        <v/>
      </c>
      <c r="AW2" s="29" t="str">
        <f>IF(OR(S2=0,R2=1),"",IF(S2=1,"satu ",VLOOKUP(S2,$BI$18:$BJ$26,2)))</f>
        <v/>
      </c>
      <c r="AX2" s="25" t="str">
        <f>IF(Q2+R2+S2=0,"","ribu ")</f>
        <v/>
      </c>
      <c r="AY2" s="25" t="str">
        <f>IF(T2=0,"",VLOOKUP(T2,$BI$18:$BJ$26,2)&amp;"ratus ")</f>
        <v/>
      </c>
      <c r="AZ2" s="25" t="str">
        <f>IF(U2=0,"",IF(AND(U2=1,V2&lt;&gt;0),VLOOKUP(V2,$BI$18:$BJ$26,2)&amp;"belas ",VLOOKUP(U2,$BI$18:$BJ$26,2)&amp;"puluh "))</f>
        <v/>
      </c>
      <c r="BA2" s="29" t="str">
        <f>IF(OR(V2=0,U2=1),"",IF(V2=1,"satu ",VLOOKUP(V2,$BI$18:$BJ$26,2)))</f>
        <v/>
      </c>
      <c r="BB2" s="25" t="str">
        <f>IF(SUM(K2:V2)=0,"nol ",AI2&amp;AJ2&amp;AK2&amp;AM2&amp;AN2&amp;AO2&amp;AP2&amp;AQ2&amp;AR2&amp;AS2&amp;AT2&amp;AU2&amp;AV2&amp;AW2&amp;AX2&amp;AY2&amp;AZ2&amp;BA2)</f>
        <v xml:space="preserve">tiga milyard seratus juta </v>
      </c>
      <c r="BC2" s="29" t="str">
        <f>IF(AC2=0,"","koma ")</f>
        <v xml:space="preserve">koma </v>
      </c>
      <c r="BD2" s="25" t="str">
        <f>IF(AND(AE2=AD2,AE2=$AC2),"",IF(Y2=0,"nol ",(IF(Y2=1,"satu ",VLOOKUP(Y2,$BI$18:$BJ$26,2)))))</f>
        <v xml:space="preserve">tujuh </v>
      </c>
      <c r="BE2" s="25" t="str">
        <f>IF(AND(AF2=AE2,AF2=$AC2),"",IF(Z2=0,"nol ",(IF(Z2=1,"satu ",VLOOKUP(Z2,$BI$18:$BJ$26,2)))))</f>
        <v xml:space="preserve">dua </v>
      </c>
      <c r="BF2" s="25" t="str">
        <f>IF(AND(AG2=AF2,AG2=$AC2),"",IF(AA2=0,"nol ",(IF(AA2=1,"satu ",VLOOKUP(AA2,$BI$18:$BJ$26,2)))))</f>
        <v xml:space="preserve">tujuh </v>
      </c>
      <c r="BG2" s="25" t="str">
        <f>IF(AND(AH2=AG2,AH2=$AC2),"",IF(AB2=0,"nol ",(IF(AB2=1,"satu ",VLOOKUP(AB2,$BI$18:$BJ$26,2)))))</f>
        <v/>
      </c>
      <c r="BH2" s="25" t="str">
        <f>BB2&amp;BC2&amp;BD2&amp;BE2&amp;BF2&amp;BG2</f>
        <v xml:space="preserve">tiga milyard seratus juta koma tujuh dua tujuh </v>
      </c>
      <c r="BI2" s="30">
        <v>1</v>
      </c>
      <c r="BJ2" s="31" t="s">
        <v>60</v>
      </c>
    </row>
    <row r="3" spans="1:62" s="18" customFormat="1">
      <c r="A3" s="22"/>
      <c r="B3" s="23"/>
      <c r="C3" s="22"/>
      <c r="D3" s="25" t="str">
        <f>PROPER(BH3)</f>
        <v/>
      </c>
      <c r="E3" s="25"/>
      <c r="F3" s="26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8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5"/>
      <c r="AJ3" s="25"/>
      <c r="AK3" s="29"/>
      <c r="AL3" s="25"/>
      <c r="AM3" s="25"/>
      <c r="AN3" s="25"/>
      <c r="AO3" s="29"/>
      <c r="AP3" s="25"/>
      <c r="AQ3" s="25"/>
      <c r="AR3" s="25"/>
      <c r="AS3" s="29"/>
      <c r="AT3" s="25"/>
      <c r="AU3" s="25"/>
      <c r="AV3" s="25"/>
      <c r="AW3" s="29"/>
      <c r="AX3" s="25"/>
      <c r="AY3" s="25"/>
      <c r="AZ3" s="25"/>
      <c r="BA3" s="29"/>
      <c r="BB3" s="25"/>
      <c r="BC3" s="29"/>
      <c r="BD3" s="25"/>
      <c r="BE3" s="25"/>
      <c r="BF3" s="25"/>
      <c r="BG3" s="25"/>
      <c r="BH3" s="25"/>
      <c r="BI3" s="32">
        <v>2</v>
      </c>
      <c r="BJ3" s="33" t="s">
        <v>61</v>
      </c>
    </row>
    <row r="4" spans="1:62" s="18" customFormat="1">
      <c r="A4" s="22"/>
      <c r="B4" s="23"/>
      <c r="C4" s="22"/>
      <c r="D4" s="25" t="str">
        <f>PROPER(BH4)</f>
        <v/>
      </c>
      <c r="E4" s="25"/>
      <c r="F4" s="26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8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5"/>
      <c r="AJ4" s="25"/>
      <c r="AK4" s="29"/>
      <c r="AL4" s="25"/>
      <c r="AM4" s="25"/>
      <c r="AN4" s="25"/>
      <c r="AO4" s="29"/>
      <c r="AP4" s="25"/>
      <c r="AQ4" s="25"/>
      <c r="AR4" s="25"/>
      <c r="AS4" s="29"/>
      <c r="AT4" s="25"/>
      <c r="AU4" s="25"/>
      <c r="AV4" s="25"/>
      <c r="AW4" s="29"/>
      <c r="AX4" s="25"/>
      <c r="AY4" s="25"/>
      <c r="AZ4" s="25"/>
      <c r="BA4" s="29"/>
      <c r="BB4" s="25"/>
      <c r="BC4" s="29"/>
      <c r="BD4" s="25"/>
      <c r="BE4" s="25"/>
      <c r="BF4" s="25"/>
      <c r="BG4" s="25"/>
      <c r="BH4" s="25"/>
      <c r="BI4" s="32">
        <v>3</v>
      </c>
      <c r="BJ4" s="33" t="s">
        <v>62</v>
      </c>
    </row>
    <row r="5" spans="1:62" s="18" customFormat="1">
      <c r="A5" s="22" t="s">
        <v>63</v>
      </c>
      <c r="B5" s="23"/>
      <c r="C5" s="24">
        <f>C2/A6*100</f>
        <v>2611.621280346254</v>
      </c>
      <c r="D5" s="25"/>
      <c r="E5" s="25"/>
      <c r="F5" s="26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8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5"/>
      <c r="AJ5" s="25"/>
      <c r="AK5" s="29"/>
      <c r="AL5" s="25"/>
      <c r="AM5" s="25"/>
      <c r="AN5" s="25"/>
      <c r="AO5" s="29"/>
      <c r="AP5" s="25"/>
      <c r="AQ5" s="25"/>
      <c r="AR5" s="25"/>
      <c r="AS5" s="29"/>
      <c r="AT5" s="25"/>
      <c r="AU5" s="25"/>
      <c r="AV5" s="25"/>
      <c r="AW5" s="29"/>
      <c r="AX5" s="25"/>
      <c r="AY5" s="25"/>
      <c r="AZ5" s="25"/>
      <c r="BA5" s="29"/>
      <c r="BB5" s="25"/>
      <c r="BC5" s="29"/>
      <c r="BD5" s="25"/>
      <c r="BE5" s="25"/>
      <c r="BF5" s="25"/>
      <c r="BG5" s="25"/>
      <c r="BH5" s="25"/>
      <c r="BI5" s="32">
        <v>4</v>
      </c>
      <c r="BJ5" s="33" t="s">
        <v>64</v>
      </c>
    </row>
    <row r="6" spans="1:62" s="18" customFormat="1" ht="15">
      <c r="A6" s="34">
        <v>149993800</v>
      </c>
      <c r="B6" s="23"/>
      <c r="C6" s="24">
        <f>100-C5</f>
        <v>-2511.621280346254</v>
      </c>
      <c r="D6" s="25"/>
      <c r="E6" s="25"/>
      <c r="F6" s="26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8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5"/>
      <c r="AJ6" s="25"/>
      <c r="AK6" s="29"/>
      <c r="AL6" s="25"/>
      <c r="AM6" s="25"/>
      <c r="AN6" s="25"/>
      <c r="AO6" s="29"/>
      <c r="AP6" s="25"/>
      <c r="AQ6" s="25"/>
      <c r="AR6" s="25"/>
      <c r="AS6" s="29"/>
      <c r="AT6" s="25"/>
      <c r="AU6" s="25"/>
      <c r="AV6" s="25"/>
      <c r="AW6" s="29"/>
      <c r="AX6" s="25"/>
      <c r="AY6" s="25"/>
      <c r="AZ6" s="25"/>
      <c r="BA6" s="29"/>
      <c r="BB6" s="25"/>
      <c r="BC6" s="29"/>
      <c r="BD6" s="25"/>
      <c r="BE6" s="25"/>
      <c r="BF6" s="25"/>
      <c r="BG6" s="25"/>
      <c r="BH6" s="25"/>
      <c r="BI6" s="32">
        <v>5</v>
      </c>
      <c r="BJ6" s="33" t="s">
        <v>65</v>
      </c>
    </row>
    <row r="7" spans="1:62" s="18" customFormat="1">
      <c r="A7" s="22" t="s">
        <v>66</v>
      </c>
      <c r="B7" s="23"/>
      <c r="C7" s="22"/>
      <c r="D7" s="25"/>
      <c r="E7" s="25"/>
      <c r="F7" s="26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8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5"/>
      <c r="AJ7" s="25"/>
      <c r="AK7" s="29"/>
      <c r="AL7" s="25"/>
      <c r="AM7" s="25"/>
      <c r="AN7" s="25"/>
      <c r="AO7" s="29"/>
      <c r="AP7" s="25"/>
      <c r="AQ7" s="25"/>
      <c r="AR7" s="25"/>
      <c r="AS7" s="29"/>
      <c r="AT7" s="25"/>
      <c r="AU7" s="25"/>
      <c r="AV7" s="25"/>
      <c r="AW7" s="29"/>
      <c r="AX7" s="25"/>
      <c r="AY7" s="25"/>
      <c r="AZ7" s="25"/>
      <c r="BA7" s="29"/>
      <c r="BB7" s="25"/>
      <c r="BC7" s="29"/>
      <c r="BD7" s="25"/>
      <c r="BE7" s="25"/>
      <c r="BF7" s="25"/>
      <c r="BG7" s="25"/>
      <c r="BH7" s="25"/>
      <c r="BI7" s="32">
        <v>6</v>
      </c>
      <c r="BJ7" s="33" t="s">
        <v>67</v>
      </c>
    </row>
    <row r="8" spans="1:62" s="18" customFormat="1">
      <c r="A8" s="22"/>
      <c r="B8" s="23"/>
      <c r="C8" s="22"/>
      <c r="D8" s="25"/>
      <c r="E8" s="25"/>
      <c r="F8" s="26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8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5"/>
      <c r="AJ8" s="25"/>
      <c r="AK8" s="29"/>
      <c r="AL8" s="25"/>
      <c r="AM8" s="25"/>
      <c r="AN8" s="25"/>
      <c r="AO8" s="29"/>
      <c r="AP8" s="25"/>
      <c r="AQ8" s="25"/>
      <c r="AR8" s="25"/>
      <c r="AS8" s="29"/>
      <c r="AT8" s="25"/>
      <c r="AU8" s="25"/>
      <c r="AV8" s="25"/>
      <c r="AW8" s="29"/>
      <c r="AX8" s="25"/>
      <c r="AY8" s="25"/>
      <c r="AZ8" s="25"/>
      <c r="BA8" s="29"/>
      <c r="BB8" s="25"/>
      <c r="BC8" s="29"/>
      <c r="BD8" s="25"/>
      <c r="BE8" s="25"/>
      <c r="BF8" s="25"/>
      <c r="BG8" s="25"/>
      <c r="BH8" s="25"/>
      <c r="BI8" s="32">
        <v>7</v>
      </c>
      <c r="BJ8" s="33" t="s">
        <v>68</v>
      </c>
    </row>
    <row r="9" spans="1:62" s="18" customFormat="1">
      <c r="A9" s="22"/>
      <c r="B9" s="23"/>
      <c r="C9" s="22"/>
      <c r="D9" s="25"/>
      <c r="E9" s="25"/>
      <c r="F9" s="26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8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5"/>
      <c r="AJ9" s="25"/>
      <c r="AK9" s="29"/>
      <c r="AL9" s="25"/>
      <c r="AM9" s="25"/>
      <c r="AN9" s="25"/>
      <c r="AO9" s="29"/>
      <c r="AP9" s="25"/>
      <c r="AQ9" s="25"/>
      <c r="AR9" s="25"/>
      <c r="AS9" s="29"/>
      <c r="AT9" s="25"/>
      <c r="AU9" s="25"/>
      <c r="AV9" s="25"/>
      <c r="AW9" s="29"/>
      <c r="AX9" s="25"/>
      <c r="AY9" s="25"/>
      <c r="AZ9" s="25"/>
      <c r="BA9" s="29"/>
      <c r="BB9" s="25"/>
      <c r="BC9" s="29"/>
      <c r="BD9" s="25"/>
      <c r="BE9" s="25"/>
      <c r="BF9" s="25"/>
      <c r="BG9" s="25"/>
      <c r="BH9" s="25"/>
      <c r="BI9" s="32">
        <v>8</v>
      </c>
      <c r="BJ9" s="33" t="s">
        <v>69</v>
      </c>
    </row>
    <row r="10" spans="1:62" s="18" customFormat="1">
      <c r="A10" s="23"/>
      <c r="B10" s="35"/>
      <c r="C10" s="35"/>
      <c r="D10" s="25"/>
      <c r="E10" s="25"/>
      <c r="F10" s="26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8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5"/>
      <c r="AJ10" s="25"/>
      <c r="AK10" s="29"/>
      <c r="AL10" s="25"/>
      <c r="AM10" s="25"/>
      <c r="AN10" s="25"/>
      <c r="AO10" s="29"/>
      <c r="AP10" s="25"/>
      <c r="AQ10" s="25"/>
      <c r="AR10" s="25"/>
      <c r="AS10" s="29"/>
      <c r="AT10" s="25"/>
      <c r="AU10" s="25"/>
      <c r="AV10" s="25"/>
      <c r="AW10" s="29"/>
      <c r="AX10" s="25"/>
      <c r="AY10" s="25"/>
      <c r="AZ10" s="25"/>
      <c r="BA10" s="29"/>
      <c r="BB10" s="25"/>
      <c r="BC10" s="29"/>
      <c r="BD10" s="25"/>
      <c r="BE10" s="25"/>
      <c r="BF10" s="25"/>
      <c r="BG10" s="25"/>
      <c r="BH10" s="25"/>
      <c r="BI10" s="32">
        <v>9</v>
      </c>
      <c r="BJ10" s="33" t="s">
        <v>70</v>
      </c>
    </row>
    <row r="11" spans="1:62" s="18" customFormat="1">
      <c r="C11" s="19"/>
      <c r="F11" s="20"/>
      <c r="W11" s="21"/>
    </row>
    <row r="12" spans="1:62" s="18" customFormat="1">
      <c r="C12" s="19"/>
      <c r="F12" s="20"/>
      <c r="W12" s="21"/>
    </row>
    <row r="13" spans="1:62" s="18" customFormat="1">
      <c r="C13" s="19"/>
      <c r="F13" s="20"/>
      <c r="W13" s="21"/>
    </row>
    <row r="14" spans="1:62" s="18" customFormat="1">
      <c r="C14" s="19"/>
      <c r="F14" s="20"/>
      <c r="W14" s="21"/>
    </row>
    <row r="15" spans="1:62" s="18" customFormat="1">
      <c r="C15" s="19"/>
      <c r="F15" s="20"/>
      <c r="W15" s="21"/>
    </row>
    <row r="16" spans="1:62" s="18" customFormat="1">
      <c r="C16" s="19"/>
      <c r="F16" s="20"/>
      <c r="W16" s="21"/>
    </row>
    <row r="17" spans="1:62" s="18" customFormat="1">
      <c r="C17" s="19"/>
      <c r="F17" s="20"/>
      <c r="W17" s="21"/>
    </row>
    <row r="18" spans="1:62" s="27" customFormat="1">
      <c r="A18" s="22">
        <v>50171000</v>
      </c>
      <c r="B18" s="23">
        <v>0</v>
      </c>
      <c r="C18" s="24">
        <f>REKAP!G19</f>
        <v>160380000</v>
      </c>
      <c r="D18" s="25" t="str">
        <f>PROPER(BH18)&amp;"Rupiah"</f>
        <v>Seratus Enam Puluh Juta Tiga Ratus Delapan Puluh Ribu Rupiah</v>
      </c>
      <c r="E18" s="25" t="s">
        <v>59</v>
      </c>
      <c r="F18" s="26">
        <f>IF(E18="©2008 by Yohannes Situmorang, DPUK Asahan",INT(C18),"error")</f>
        <v>160380000</v>
      </c>
      <c r="G18" s="27">
        <f>LEN(F18)</f>
        <v>9</v>
      </c>
      <c r="H18" s="27">
        <f t="shared" ref="H18:V18" si="1">IF(H$1&lt;=$G18,VALUE(LEFT(RIGHT($F18,H$1))),0)</f>
        <v>0</v>
      </c>
      <c r="I18" s="27">
        <f t="shared" si="1"/>
        <v>0</v>
      </c>
      <c r="J18" s="27">
        <f t="shared" si="1"/>
        <v>0</v>
      </c>
      <c r="K18" s="27">
        <f t="shared" si="1"/>
        <v>0</v>
      </c>
      <c r="L18" s="27">
        <f t="shared" si="1"/>
        <v>0</v>
      </c>
      <c r="M18" s="27">
        <f t="shared" si="1"/>
        <v>0</v>
      </c>
      <c r="N18" s="27">
        <f t="shared" si="1"/>
        <v>1</v>
      </c>
      <c r="O18" s="27">
        <f t="shared" si="1"/>
        <v>6</v>
      </c>
      <c r="P18" s="27">
        <f t="shared" si="1"/>
        <v>0</v>
      </c>
      <c r="Q18" s="27">
        <f t="shared" si="1"/>
        <v>3</v>
      </c>
      <c r="R18" s="27">
        <f t="shared" si="1"/>
        <v>8</v>
      </c>
      <c r="S18" s="27">
        <f t="shared" si="1"/>
        <v>0</v>
      </c>
      <c r="T18" s="27">
        <f t="shared" si="1"/>
        <v>0</v>
      </c>
      <c r="U18" s="27">
        <f t="shared" si="1"/>
        <v>0</v>
      </c>
      <c r="V18" s="27">
        <f t="shared" si="1"/>
        <v>0</v>
      </c>
      <c r="W18" s="28">
        <f>ROUND(MOD(C18,F18),B18)</f>
        <v>0</v>
      </c>
      <c r="X18" s="27">
        <f>LEN(W18)</f>
        <v>1</v>
      </c>
      <c r="Y18" s="27">
        <f>IF(Y$1+2&lt;=$X18,VALUE(RIGHT(LEFT($W18,Y$1+2))),0)</f>
        <v>0</v>
      </c>
      <c r="Z18" s="27">
        <f>IF(Z$1+2&lt;=$X18,VALUE(RIGHT(LEFT($W18,Z$1+2))),0)</f>
        <v>0</v>
      </c>
      <c r="AA18" s="27">
        <f>IF(AA$1+2&lt;=$X18,VALUE(RIGHT(LEFT($W18,AA$1+2))),0)</f>
        <v>0</v>
      </c>
      <c r="AB18" s="27">
        <f>IF(AB$1+2&lt;=$X18,VALUE(RIGHT(LEFT($W18,AB$1+2))),0)</f>
        <v>0</v>
      </c>
      <c r="AC18" s="27">
        <f>SUM(Y18:AB18)</f>
        <v>0</v>
      </c>
      <c r="AD18" s="27">
        <v>0</v>
      </c>
      <c r="AE18" s="27">
        <f>AD18+Y18</f>
        <v>0</v>
      </c>
      <c r="AF18" s="27">
        <f>AE18+Z18</f>
        <v>0</v>
      </c>
      <c r="AG18" s="27">
        <f>AF18+AA18</f>
        <v>0</v>
      </c>
      <c r="AH18" s="27">
        <f>AG18+AB18</f>
        <v>0</v>
      </c>
      <c r="AI18" s="25" t="str">
        <f>IF(H18=0,"",VLOOKUP(H18,$BI$18:$BJ$26,2)&amp;"ratus ")</f>
        <v/>
      </c>
      <c r="AJ18" s="25" t="str">
        <f>IF(I18=0,"",IF(AND(I18=1,J18&lt;&gt;0),VLOOKUP(J18,$BI$18:$BJ$26,2)&amp;"belas ",VLOOKUP(I18,$BI$18:$BJ$26,2)&amp;"puluh "))</f>
        <v/>
      </c>
      <c r="AK18" s="29" t="str">
        <f>IF(OR(J18=0,I18=1),"",IF(J18=1,"satu ",VLOOKUP(J18,$BI$18:$BJ$26,2)))</f>
        <v/>
      </c>
      <c r="AL18" s="25" t="str">
        <f>IF(H18+I18+J18=0,"","triliun ")</f>
        <v/>
      </c>
      <c r="AM18" s="25" t="str">
        <f>IF(K18=0,"",VLOOKUP(K18,$BI$18:$BJ$26,2)&amp;"ratus ")</f>
        <v/>
      </c>
      <c r="AN18" s="25" t="str">
        <f>IF(L18=0,"",IF(AND(L18=1,M18&lt;&gt;0),VLOOKUP(M18,$BI$18:$BJ$26,2)&amp;"belas ",VLOOKUP(L18,$BI$18:$BJ$26,2)&amp;"puluh "))</f>
        <v/>
      </c>
      <c r="AO18" s="29" t="str">
        <f>IF(OR(M18=0,L18=1),"",IF(M18=1,"satu ",VLOOKUP(M18,$BI$18:$BJ$26,2)))</f>
        <v/>
      </c>
      <c r="AP18" s="25" t="str">
        <f>IF(K18+L18+M18=0,"","milyar ")</f>
        <v/>
      </c>
      <c r="AQ18" s="25" t="str">
        <f>IF(N18=0,"",VLOOKUP(N18,$BI$18:$BJ$26,2)&amp;"ratus ")</f>
        <v xml:space="preserve">seratus </v>
      </c>
      <c r="AR18" s="25" t="str">
        <f>IF(O18=0,"",IF(AND(O18=1,P18&lt;&gt;0),VLOOKUP(P18,$BI$18:$BJ$26,2)&amp;"belas ",VLOOKUP(O18,$BI$18:$BJ$26,2)&amp;"puluh "))</f>
        <v xml:space="preserve">enam puluh </v>
      </c>
      <c r="AS18" s="29" t="str">
        <f>IF(OR(P18=0,O18=1),"",IF(P18=1,"satu ",VLOOKUP(P18,$BI$18:$BJ$26,2)))</f>
        <v/>
      </c>
      <c r="AT18" s="25" t="str">
        <f>IF(N18+O18+P18=0,"","juta ")</f>
        <v xml:space="preserve">juta </v>
      </c>
      <c r="AU18" s="25" t="str">
        <f>IF(Q18=0,"",VLOOKUP(Q18,$BI$18:$BJ$26,2)&amp;"ratus ")</f>
        <v xml:space="preserve">tiga ratus </v>
      </c>
      <c r="AV18" s="25" t="str">
        <f>IF(R18=0,"",IF(AND(R18=1,S18&lt;&gt;0),VLOOKUP(S18,$BI$18:$BJ$26,2)&amp;"belas ",VLOOKUP(R18,$BI$18:$BJ$26,2)&amp;"puluh "))</f>
        <v xml:space="preserve">delapan puluh </v>
      </c>
      <c r="AW18" s="29" t="str">
        <f>IF(OR(S18=0,R18=1),"",IF(S18=1,"satu ",VLOOKUP(S18,$BI$18:$BJ$26,2)))</f>
        <v/>
      </c>
      <c r="AX18" s="25" t="str">
        <f>IF(Q18+R18+S18=0,"","ribu ")</f>
        <v xml:space="preserve">ribu </v>
      </c>
      <c r="AY18" s="25" t="str">
        <f>IF(T18=0,"",VLOOKUP(T18,$BI$18:$BJ$26,2)&amp;"ratus ")</f>
        <v/>
      </c>
      <c r="AZ18" s="25" t="str">
        <f>IF(U18=0,"",IF(AND(U18=1,V18&lt;&gt;0),VLOOKUP(V18,$BI$18:$BJ$26,2)&amp;"belas ",VLOOKUP(U18,$BI$18:$BJ$26,2)&amp;"puluh "))</f>
        <v/>
      </c>
      <c r="BA18" s="29" t="str">
        <f>IF(OR(V18=0,U18=1),"",IF(V18=1,"satu ",VLOOKUP(V18,$BI$18:$BJ$26,2)))</f>
        <v/>
      </c>
      <c r="BB18" s="25" t="str">
        <f>IF(SUM(K18:V18)=0,"nol ",AI18&amp;AJ18&amp;AK18&amp;AM18&amp;AN18&amp;AO18&amp;AP18&amp;AQ18&amp;AR18&amp;AS18&amp;AT18&amp;AU18&amp;AV18&amp;AW18&amp;AX18&amp;AY18&amp;AZ18&amp;BA18)</f>
        <v xml:space="preserve">seratus enam puluh juta tiga ratus delapan puluh ribu </v>
      </c>
      <c r="BC18" s="29" t="str">
        <f>IF(AC18=0,"","koma ")</f>
        <v/>
      </c>
      <c r="BD18" s="25" t="str">
        <f>IF(AND(AE18=AD18,AE18=$AC18),"",IF(Y18=0,"nol ",(IF(Y18=1,"satu ",VLOOKUP(Y18,$BI$18:$BJ$26,2)))))</f>
        <v/>
      </c>
      <c r="BE18" s="25" t="str">
        <f>IF(AND(AF18=AE18,AF18=$AC18),"",IF(Z18=0,"nol ",(IF(Z18=1,"satu ",VLOOKUP(Z18,$BI$18:$BJ$26,2)))))</f>
        <v/>
      </c>
      <c r="BF18" s="25" t="str">
        <f>IF(AND(AG18=AF18,AG18=$AC18),"",IF(AA18=0,"nol ",(IF(AA18=1,"satu ",VLOOKUP(AA18,$BI$18:$BJ$26,2)))))</f>
        <v/>
      </c>
      <c r="BG18" s="25" t="str">
        <f>IF(AND(AH18=AG18,AH18=$AC18),"",IF(AB18=0,"nol ",(IF(AB18=1,"satu ",VLOOKUP(AB18,$BI$18:$BJ$26,2)))))</f>
        <v/>
      </c>
      <c r="BH18" s="25" t="str">
        <f>BB18&amp;BC18&amp;BD18&amp;BE18&amp;BF18&amp;BG18</f>
        <v xml:space="preserve">seratus enam puluh juta tiga ratus delapan puluh ribu </v>
      </c>
      <c r="BI18" s="30">
        <v>1</v>
      </c>
      <c r="BJ18" s="31" t="s">
        <v>60</v>
      </c>
    </row>
    <row r="19" spans="1:62">
      <c r="A19" s="22"/>
      <c r="B19" s="23"/>
      <c r="C19" s="22" t="s">
        <v>71</v>
      </c>
      <c r="D19" s="25" t="str">
        <f>PROPER(BH19)</f>
        <v/>
      </c>
      <c r="E19" s="25"/>
      <c r="F19" s="26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Y19" s="27"/>
      <c r="Z19" s="27"/>
      <c r="AA19" s="27"/>
      <c r="AB19" s="27"/>
      <c r="AE19" s="27"/>
      <c r="AF19" s="27"/>
      <c r="AG19" s="27"/>
      <c r="AH19" s="27"/>
      <c r="AI19" s="25"/>
      <c r="AJ19" s="25"/>
      <c r="AK19" s="29"/>
      <c r="AL19" s="25"/>
      <c r="AM19" s="25"/>
      <c r="AN19" s="25"/>
      <c r="AO19" s="29"/>
      <c r="AP19" s="25"/>
      <c r="AQ19" s="25"/>
      <c r="AR19" s="25"/>
      <c r="AS19" s="29"/>
      <c r="AT19" s="25"/>
      <c r="AU19" s="25"/>
      <c r="AV19" s="25"/>
      <c r="AW19" s="29"/>
      <c r="AX19" s="25"/>
      <c r="AY19" s="25"/>
      <c r="AZ19" s="25"/>
      <c r="BA19" s="29"/>
      <c r="BB19" s="25"/>
      <c r="BC19" s="29"/>
      <c r="BD19" s="25"/>
      <c r="BE19" s="25"/>
      <c r="BF19" s="25"/>
      <c r="BG19" s="25"/>
      <c r="BH19" s="25"/>
      <c r="BI19" s="32">
        <v>2</v>
      </c>
      <c r="BJ19" s="33" t="s">
        <v>61</v>
      </c>
    </row>
    <row r="20" spans="1:62">
      <c r="A20" s="22"/>
      <c r="B20" s="23"/>
      <c r="C20" s="22"/>
      <c r="D20" s="25" t="str">
        <f>PROPER(BH20)</f>
        <v/>
      </c>
      <c r="E20" s="25"/>
      <c r="F20" s="26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Y20" s="27"/>
      <c r="Z20" s="27"/>
      <c r="AA20" s="27"/>
      <c r="AB20" s="27"/>
      <c r="AE20" s="27"/>
      <c r="AF20" s="27"/>
      <c r="AG20" s="27"/>
      <c r="AH20" s="27"/>
      <c r="AI20" s="25"/>
      <c r="AJ20" s="25"/>
      <c r="AK20" s="29"/>
      <c r="AL20" s="25"/>
      <c r="AM20" s="25"/>
      <c r="AN20" s="25"/>
      <c r="AO20" s="29"/>
      <c r="AP20" s="25"/>
      <c r="AQ20" s="25"/>
      <c r="AR20" s="25"/>
      <c r="AS20" s="29"/>
      <c r="AT20" s="25"/>
      <c r="AU20" s="25"/>
      <c r="AV20" s="25"/>
      <c r="AW20" s="29"/>
      <c r="AX20" s="25"/>
      <c r="AY20" s="25"/>
      <c r="AZ20" s="25"/>
      <c r="BA20" s="29"/>
      <c r="BB20" s="25"/>
      <c r="BC20" s="29"/>
      <c r="BD20" s="25"/>
      <c r="BE20" s="25"/>
      <c r="BF20" s="25"/>
      <c r="BG20" s="25"/>
      <c r="BH20" s="25"/>
      <c r="BI20" s="32">
        <v>3</v>
      </c>
      <c r="BJ20" s="33" t="s">
        <v>62</v>
      </c>
    </row>
    <row r="21" spans="1:62">
      <c r="A21" s="22" t="s">
        <v>63</v>
      </c>
      <c r="B21" s="23"/>
      <c r="C21" s="24">
        <f>C18/A6*100</f>
        <v>106.92441954267441</v>
      </c>
      <c r="D21" s="25"/>
      <c r="E21" s="25"/>
      <c r="F21" s="26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Y21" s="27"/>
      <c r="Z21" s="27"/>
      <c r="AA21" s="27"/>
      <c r="AB21" s="27"/>
      <c r="AE21" s="27"/>
      <c r="AF21" s="27"/>
      <c r="AG21" s="27"/>
      <c r="AH21" s="27"/>
      <c r="AI21" s="25"/>
      <c r="AJ21" s="25"/>
      <c r="AK21" s="29"/>
      <c r="AL21" s="25"/>
      <c r="AM21" s="25"/>
      <c r="AN21" s="25"/>
      <c r="AO21" s="29"/>
      <c r="AP21" s="25"/>
      <c r="AQ21" s="25"/>
      <c r="AR21" s="25"/>
      <c r="AS21" s="29"/>
      <c r="AT21" s="25"/>
      <c r="AU21" s="25"/>
      <c r="AV21" s="25"/>
      <c r="AW21" s="29"/>
      <c r="AX21" s="25"/>
      <c r="AY21" s="25"/>
      <c r="AZ21" s="25"/>
      <c r="BA21" s="29"/>
      <c r="BB21" s="25"/>
      <c r="BC21" s="29"/>
      <c r="BD21" s="25"/>
      <c r="BE21" s="25"/>
      <c r="BF21" s="25"/>
      <c r="BG21" s="25"/>
      <c r="BH21" s="25"/>
      <c r="BI21" s="32">
        <v>4</v>
      </c>
      <c r="BJ21" s="33" t="s">
        <v>64</v>
      </c>
    </row>
    <row r="22" spans="1:62">
      <c r="A22" s="22"/>
      <c r="B22" s="23"/>
      <c r="C22" s="24">
        <f>100-C21</f>
        <v>-6.9244195426744142</v>
      </c>
      <c r="D22" s="25"/>
      <c r="E22" s="25"/>
      <c r="F22" s="26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Y22" s="27"/>
      <c r="Z22" s="27"/>
      <c r="AA22" s="27"/>
      <c r="AB22" s="27"/>
      <c r="AE22" s="27"/>
      <c r="AF22" s="27"/>
      <c r="AG22" s="27"/>
      <c r="AH22" s="27"/>
      <c r="AI22" s="25"/>
      <c r="AJ22" s="25"/>
      <c r="AK22" s="29"/>
      <c r="AL22" s="25"/>
      <c r="AM22" s="25"/>
      <c r="AN22" s="25"/>
      <c r="AO22" s="29"/>
      <c r="AP22" s="25"/>
      <c r="AQ22" s="25"/>
      <c r="AR22" s="25"/>
      <c r="AS22" s="29"/>
      <c r="AT22" s="25"/>
      <c r="AU22" s="25"/>
      <c r="AV22" s="25"/>
      <c r="AW22" s="29"/>
      <c r="AX22" s="25"/>
      <c r="AY22" s="25"/>
      <c r="AZ22" s="25"/>
      <c r="BA22" s="29"/>
      <c r="BB22" s="25"/>
      <c r="BC22" s="29"/>
      <c r="BD22" s="25"/>
      <c r="BE22" s="25"/>
      <c r="BF22" s="25"/>
      <c r="BG22" s="25"/>
      <c r="BH22" s="25"/>
      <c r="BI22" s="32">
        <v>5</v>
      </c>
      <c r="BJ22" s="33" t="s">
        <v>65</v>
      </c>
    </row>
    <row r="23" spans="1:62">
      <c r="A23" s="22"/>
      <c r="B23" s="23"/>
      <c r="C23" s="22"/>
      <c r="D23" s="25"/>
      <c r="E23" s="25"/>
      <c r="F23" s="26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Y23" s="27"/>
      <c r="Z23" s="27"/>
      <c r="AA23" s="27"/>
      <c r="AB23" s="27"/>
      <c r="AE23" s="27"/>
      <c r="AF23" s="27"/>
      <c r="AG23" s="27"/>
      <c r="AH23" s="27"/>
      <c r="AI23" s="25"/>
      <c r="AJ23" s="25"/>
      <c r="AK23" s="29"/>
      <c r="AL23" s="25"/>
      <c r="AM23" s="25"/>
      <c r="AN23" s="25"/>
      <c r="AO23" s="29"/>
      <c r="AP23" s="25"/>
      <c r="AQ23" s="25"/>
      <c r="AR23" s="25"/>
      <c r="AS23" s="29"/>
      <c r="AT23" s="25"/>
      <c r="AU23" s="25"/>
      <c r="AV23" s="25"/>
      <c r="AW23" s="29"/>
      <c r="AX23" s="25"/>
      <c r="AY23" s="25"/>
      <c r="AZ23" s="25"/>
      <c r="BA23" s="29"/>
      <c r="BB23" s="25"/>
      <c r="BC23" s="29"/>
      <c r="BD23" s="25"/>
      <c r="BE23" s="25"/>
      <c r="BF23" s="25"/>
      <c r="BG23" s="25"/>
      <c r="BH23" s="25"/>
      <c r="BI23" s="32">
        <v>6</v>
      </c>
      <c r="BJ23" s="33" t="s">
        <v>67</v>
      </c>
    </row>
    <row r="24" spans="1:62">
      <c r="A24" s="22"/>
      <c r="B24" s="23"/>
      <c r="C24" s="22"/>
      <c r="D24" s="25"/>
      <c r="E24" s="25"/>
      <c r="F24" s="26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Y24" s="27"/>
      <c r="Z24" s="27"/>
      <c r="AA24" s="27"/>
      <c r="AB24" s="27"/>
      <c r="AE24" s="27"/>
      <c r="AF24" s="27"/>
      <c r="AG24" s="27"/>
      <c r="AH24" s="27"/>
      <c r="AI24" s="25"/>
      <c r="AJ24" s="25"/>
      <c r="AK24" s="29"/>
      <c r="AL24" s="25"/>
      <c r="AM24" s="25"/>
      <c r="AN24" s="25"/>
      <c r="AO24" s="29"/>
      <c r="AP24" s="25"/>
      <c r="AQ24" s="25"/>
      <c r="AR24" s="25"/>
      <c r="AS24" s="29"/>
      <c r="AT24" s="25"/>
      <c r="AU24" s="25"/>
      <c r="AV24" s="25"/>
      <c r="AW24" s="29"/>
      <c r="AX24" s="25"/>
      <c r="AY24" s="25"/>
      <c r="AZ24" s="25"/>
      <c r="BA24" s="29"/>
      <c r="BB24" s="25"/>
      <c r="BC24" s="29"/>
      <c r="BD24" s="25"/>
      <c r="BE24" s="25"/>
      <c r="BF24" s="25"/>
      <c r="BG24" s="25"/>
      <c r="BH24" s="25"/>
      <c r="BI24" s="32">
        <v>7</v>
      </c>
      <c r="BJ24" s="33" t="s">
        <v>68</v>
      </c>
    </row>
    <row r="25" spans="1:62">
      <c r="A25" s="22"/>
      <c r="B25" s="23"/>
      <c r="C25" s="22"/>
      <c r="D25" s="25"/>
      <c r="E25" s="25"/>
      <c r="F25" s="26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Y25" s="27"/>
      <c r="Z25" s="27"/>
      <c r="AA25" s="27"/>
      <c r="AB25" s="27"/>
      <c r="AE25" s="27"/>
      <c r="AF25" s="27"/>
      <c r="AG25" s="27"/>
      <c r="AH25" s="27"/>
      <c r="AI25" s="25"/>
      <c r="AJ25" s="25"/>
      <c r="AK25" s="29"/>
      <c r="AL25" s="25"/>
      <c r="AM25" s="25"/>
      <c r="AN25" s="25"/>
      <c r="AO25" s="29"/>
      <c r="AP25" s="25"/>
      <c r="AQ25" s="25"/>
      <c r="AR25" s="25"/>
      <c r="AS25" s="29"/>
      <c r="AT25" s="25"/>
      <c r="AU25" s="25"/>
      <c r="AV25" s="25"/>
      <c r="AW25" s="29"/>
      <c r="AX25" s="25"/>
      <c r="AY25" s="25"/>
      <c r="AZ25" s="25"/>
      <c r="BA25" s="29"/>
      <c r="BB25" s="25"/>
      <c r="BC25" s="29"/>
      <c r="BD25" s="25"/>
      <c r="BE25" s="25"/>
      <c r="BF25" s="25"/>
      <c r="BG25" s="25"/>
      <c r="BH25" s="25"/>
      <c r="BI25" s="32">
        <v>8</v>
      </c>
      <c r="BJ25" s="33" t="s">
        <v>69</v>
      </c>
    </row>
    <row r="26" spans="1:62">
      <c r="A26" s="23"/>
      <c r="B26" s="35"/>
      <c r="C26" s="35"/>
      <c r="D26" s="25"/>
      <c r="E26" s="25"/>
      <c r="F26" s="26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Y26" s="27"/>
      <c r="Z26" s="27"/>
      <c r="AA26" s="27"/>
      <c r="AB26" s="27"/>
      <c r="AE26" s="27"/>
      <c r="AF26" s="27"/>
      <c r="AG26" s="27"/>
      <c r="AH26" s="27"/>
      <c r="AI26" s="25"/>
      <c r="AJ26" s="25"/>
      <c r="AK26" s="29"/>
      <c r="AL26" s="25"/>
      <c r="AM26" s="25"/>
      <c r="AN26" s="25"/>
      <c r="AO26" s="29"/>
      <c r="AP26" s="25"/>
      <c r="AQ26" s="25"/>
      <c r="AR26" s="25"/>
      <c r="AS26" s="29"/>
      <c r="AT26" s="25"/>
      <c r="AU26" s="25"/>
      <c r="AV26" s="25"/>
      <c r="AW26" s="29"/>
      <c r="AX26" s="25"/>
      <c r="AY26" s="25"/>
      <c r="AZ26" s="25"/>
      <c r="BA26" s="29"/>
      <c r="BB26" s="25"/>
      <c r="BC26" s="29"/>
      <c r="BD26" s="25"/>
      <c r="BE26" s="25"/>
      <c r="BF26" s="25"/>
      <c r="BG26" s="25"/>
      <c r="BH26" s="25"/>
      <c r="BI26" s="32">
        <v>9</v>
      </c>
      <c r="BJ26" s="33" t="s">
        <v>70</v>
      </c>
    </row>
    <row r="27" spans="1:62">
      <c r="A27" s="23"/>
      <c r="B27" s="35"/>
      <c r="C27" s="35"/>
    </row>
    <row r="28" spans="1:62">
      <c r="A28" s="23"/>
      <c r="B28" s="35"/>
      <c r="C28" s="35"/>
    </row>
    <row r="29" spans="1:62">
      <c r="A29" s="22">
        <f>+'[26]SPM '!AA24</f>
        <v>13485963</v>
      </c>
      <c r="B29" s="23">
        <v>0</v>
      </c>
      <c r="C29" s="24">
        <f>[27]DUTA!N28</f>
        <v>139631800</v>
      </c>
      <c r="D29" s="25" t="str">
        <f>PROPER(BH29)&amp;"Rupiah"</f>
        <v>Seratus Tiga Puluh Sembilan Juta Enam Ratus Tiga Puluh Satu Ribu Delapan Ratus Rupiah</v>
      </c>
      <c r="E29" s="25" t="s">
        <v>59</v>
      </c>
      <c r="F29" s="26">
        <f>IF(E29="©2008 by Yohannes Situmorang, DPUK Asahan",INT(C29),"error")</f>
        <v>139631800</v>
      </c>
      <c r="G29" s="27">
        <f>LEN(F29)</f>
        <v>9</v>
      </c>
      <c r="H29" s="27">
        <f t="shared" ref="H29:V29" si="2">IF(H$1&lt;=$G29,VALUE(LEFT(RIGHT($F29,H$1))),0)</f>
        <v>0</v>
      </c>
      <c r="I29" s="27">
        <f t="shared" si="2"/>
        <v>0</v>
      </c>
      <c r="J29" s="27">
        <f t="shared" si="2"/>
        <v>0</v>
      </c>
      <c r="K29" s="27">
        <f t="shared" si="2"/>
        <v>0</v>
      </c>
      <c r="L29" s="27">
        <f t="shared" si="2"/>
        <v>0</v>
      </c>
      <c r="M29" s="27">
        <f t="shared" si="2"/>
        <v>0</v>
      </c>
      <c r="N29" s="27">
        <f t="shared" si="2"/>
        <v>1</v>
      </c>
      <c r="O29" s="27">
        <f t="shared" si="2"/>
        <v>3</v>
      </c>
      <c r="P29" s="27">
        <f t="shared" si="2"/>
        <v>9</v>
      </c>
      <c r="Q29" s="27">
        <f t="shared" si="2"/>
        <v>6</v>
      </c>
      <c r="R29" s="27">
        <f t="shared" si="2"/>
        <v>3</v>
      </c>
      <c r="S29" s="27">
        <f t="shared" si="2"/>
        <v>1</v>
      </c>
      <c r="T29" s="27">
        <f t="shared" si="2"/>
        <v>8</v>
      </c>
      <c r="U29" s="27">
        <f t="shared" si="2"/>
        <v>0</v>
      </c>
      <c r="V29" s="27">
        <f t="shared" si="2"/>
        <v>0</v>
      </c>
      <c r="W29" s="28">
        <f>ROUND(MOD(C29,F29),B29)</f>
        <v>0</v>
      </c>
      <c r="X29" s="27">
        <f>LEN(W29)</f>
        <v>1</v>
      </c>
      <c r="Y29" s="27">
        <f>IF(Y$1+2&lt;=$X29,VALUE(RIGHT(LEFT($W29,Y$1+2))),0)</f>
        <v>0</v>
      </c>
      <c r="Z29" s="27">
        <f>IF(Z$1+2&lt;=$X29,VALUE(RIGHT(LEFT($W29,Z$1+2))),0)</f>
        <v>0</v>
      </c>
      <c r="AA29" s="27">
        <f>IF(AA$1+2&lt;=$X29,VALUE(RIGHT(LEFT($W29,AA$1+2))),0)</f>
        <v>0</v>
      </c>
      <c r="AB29" s="27">
        <f>IF(AB$1+2&lt;=$X29,VALUE(RIGHT(LEFT($W29,AB$1+2))),0)</f>
        <v>0</v>
      </c>
      <c r="AC29" s="27">
        <f>SUM(Y29:AB29)</f>
        <v>0</v>
      </c>
      <c r="AD29" s="27">
        <v>0</v>
      </c>
      <c r="AE29" s="27">
        <f>AD29+Y29</f>
        <v>0</v>
      </c>
      <c r="AF29" s="27">
        <f>AE29+Z29</f>
        <v>0</v>
      </c>
      <c r="AG29" s="27">
        <f>AF29+AA29</f>
        <v>0</v>
      </c>
      <c r="AH29" s="27">
        <f>AG29+AB29</f>
        <v>0</v>
      </c>
      <c r="AI29" s="25" t="str">
        <f>IF(H29=0,"",VLOOKUP(H29,$BI$18:$BJ$26,2)&amp;"ratus ")</f>
        <v/>
      </c>
      <c r="AJ29" s="25" t="str">
        <f>IF(I29=0,"",IF(AND(I29=1,J29&lt;&gt;0),VLOOKUP(J29,$BI$18:$BJ$26,2)&amp;"belas ",VLOOKUP(I29,$BI$18:$BJ$26,2)&amp;"puluh "))</f>
        <v/>
      </c>
      <c r="AK29" s="29" t="str">
        <f>IF(OR(J29=0,I29=1),"",IF(J29=1,"satu ",VLOOKUP(J29,$BI$18:$BJ$26,2)))</f>
        <v/>
      </c>
      <c r="AL29" s="25" t="str">
        <f>IF(H29+I29+J29=0,"","triliun ")</f>
        <v/>
      </c>
      <c r="AM29" s="25" t="str">
        <f>IF(K29=0,"",VLOOKUP(K29,$BI$18:$BJ$26,2)&amp;"ratus ")</f>
        <v/>
      </c>
      <c r="AN29" s="25" t="str">
        <f>IF(L29=0,"",IF(AND(L29=1,M29&lt;&gt;0),VLOOKUP(M29,$BI$18:$BJ$26,2)&amp;"belas ",VLOOKUP(L29,$BI$18:$BJ$26,2)&amp;"puluh "))</f>
        <v/>
      </c>
      <c r="AO29" s="29" t="str">
        <f>IF(OR(M29=0,L29=1),"",IF(M29=1,"satu ",VLOOKUP(M29,$BI$18:$BJ$26,2)))</f>
        <v/>
      </c>
      <c r="AP29" s="25" t="str">
        <f>IF(K29+L29+M29=0,"","milyar ")</f>
        <v/>
      </c>
      <c r="AQ29" s="25" t="str">
        <f>IF(N29=0,"",VLOOKUP(N29,$BI$18:$BJ$26,2)&amp;"ratus ")</f>
        <v xml:space="preserve">seratus </v>
      </c>
      <c r="AR29" s="25" t="str">
        <f>IF(O29=0,"",IF(AND(O29=1,P29&lt;&gt;0),VLOOKUP(P29,$BI$18:$BJ$26,2)&amp;"belas ",VLOOKUP(O29,$BI$18:$BJ$26,2)&amp;"puluh "))</f>
        <v xml:space="preserve">tiga puluh </v>
      </c>
      <c r="AS29" s="29" t="str">
        <f>IF(OR(P29=0,O29=1),"",IF(P29=1,"satu ",VLOOKUP(P29,$BI$18:$BJ$26,2)))</f>
        <v xml:space="preserve">sembilan </v>
      </c>
      <c r="AT29" s="25" t="str">
        <f>IF(N29+O29+P29=0,"","juta ")</f>
        <v xml:space="preserve">juta </v>
      </c>
      <c r="AU29" s="25" t="str">
        <f>IF(Q29=0,"",VLOOKUP(Q29,$BI$18:$BJ$26,2)&amp;"ratus ")</f>
        <v xml:space="preserve">enam ratus </v>
      </c>
      <c r="AV29" s="25" t="str">
        <f>IF(R29=0,"",IF(AND(R29=1,S29&lt;&gt;0),VLOOKUP(S29,$BI$18:$BJ$26,2)&amp;"belas ",VLOOKUP(R29,$BI$18:$BJ$26,2)&amp;"puluh "))</f>
        <v xml:space="preserve">tiga puluh </v>
      </c>
      <c r="AW29" s="29" t="str">
        <f>IF(OR(S29=0,R29=1),"",IF(S29=1,"satu ",VLOOKUP(S29,$BI$18:$BJ$26,2)))</f>
        <v xml:space="preserve">satu </v>
      </c>
      <c r="AX29" s="25" t="str">
        <f>IF(Q29+R29+S29=0,"","ribu ")</f>
        <v xml:space="preserve">ribu </v>
      </c>
      <c r="AY29" s="25" t="str">
        <f>IF(T29=0,"",VLOOKUP(T29,$BI$18:$BJ$26,2)&amp;"ratus ")</f>
        <v xml:space="preserve">delapan ratus </v>
      </c>
      <c r="AZ29" s="25" t="str">
        <f>IF(U29=0,"",IF(AND(U29=1,V29&lt;&gt;0),VLOOKUP(V29,$BI$18:$BJ$26,2)&amp;"belas ",VLOOKUP(U29,$BI$18:$BJ$26,2)&amp;"puluh "))</f>
        <v/>
      </c>
      <c r="BA29" s="29" t="str">
        <f>IF(OR(V29=0,U29=1),"",IF(V29=1,"satu ",VLOOKUP(V29,$BI$18:$BJ$26,2)))</f>
        <v/>
      </c>
      <c r="BB29" s="25" t="str">
        <f>IF(SUM(K29:V29)=0,"nol ",AI29&amp;AJ29&amp;AK29&amp;AM29&amp;AN29&amp;AO29&amp;AP29&amp;AQ29&amp;AR29&amp;AS29&amp;AT29&amp;AU29&amp;AV29&amp;AW29&amp;AX29&amp;AY29&amp;AZ29&amp;BA29)</f>
        <v xml:space="preserve">seratus tiga puluh sembilan juta enam ratus tiga puluh satu ribu delapan ratus </v>
      </c>
      <c r="BC29" s="29" t="str">
        <f>IF(AC29=0,"","koma ")</f>
        <v/>
      </c>
      <c r="BD29" s="25" t="str">
        <f>IF(AND(AE29=AD29,AE29=$AC29),"",IF(Y29=0,"nol ",(IF(Y29=1,"satu ",VLOOKUP(Y29,$BI$18:$BJ$26,2)))))</f>
        <v/>
      </c>
      <c r="BE29" s="25" t="str">
        <f>IF(AND(AF29=AE29,AF29=$AC29),"",IF(Z29=0,"nol ",(IF(Z29=1,"satu ",VLOOKUP(Z29,$BI$18:$BJ$26,2)))))</f>
        <v/>
      </c>
      <c r="BF29" s="25" t="str">
        <f>IF(AND(AG29=AF29,AG29=$AC29),"",IF(AA29=0,"nol ",(IF(AA29=1,"satu ",VLOOKUP(AA29,$BI$18:$BJ$26,2)))))</f>
        <v/>
      </c>
      <c r="BG29" s="25" t="str">
        <f>IF(AND(AH29=AG29,AH29=$AC29),"",IF(AB29=0,"nol ",(IF(AB29=1,"satu ",VLOOKUP(AB29,$BI$18:$BJ$26,2)))))</f>
        <v/>
      </c>
      <c r="BH29" s="25" t="str">
        <f>BB29&amp;BC29&amp;BD29&amp;BE29&amp;BF29&amp;BG29</f>
        <v xml:space="preserve">seratus tiga puluh sembilan juta enam ratus tiga puluh satu ribu delapan ratus </v>
      </c>
      <c r="BI29" s="30">
        <v>1</v>
      </c>
      <c r="BJ29" s="31" t="s">
        <v>60</v>
      </c>
    </row>
    <row r="30" spans="1:62">
      <c r="A30" s="22"/>
      <c r="B30" s="23"/>
      <c r="C30" s="22" t="s">
        <v>72</v>
      </c>
      <c r="D30" s="25" t="str">
        <f>PROPER(BH30)</f>
        <v/>
      </c>
      <c r="E30" s="25"/>
      <c r="F30" s="26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Y30" s="27"/>
      <c r="Z30" s="27"/>
      <c r="AA30" s="27"/>
      <c r="AB30" s="27"/>
      <c r="AE30" s="27"/>
      <c r="AF30" s="27"/>
      <c r="AG30" s="27"/>
      <c r="AH30" s="27"/>
      <c r="AI30" s="25"/>
      <c r="AJ30" s="25"/>
      <c r="AK30" s="29"/>
      <c r="AL30" s="25"/>
      <c r="AM30" s="25"/>
      <c r="AN30" s="25"/>
      <c r="AO30" s="29"/>
      <c r="AP30" s="25"/>
      <c r="AQ30" s="25"/>
      <c r="AR30" s="25"/>
      <c r="AS30" s="29"/>
      <c r="AT30" s="25"/>
      <c r="AU30" s="25"/>
      <c r="AV30" s="25"/>
      <c r="AW30" s="29"/>
      <c r="AX30" s="25"/>
      <c r="AY30" s="25"/>
      <c r="AZ30" s="25"/>
      <c r="BA30" s="29"/>
      <c r="BB30" s="25"/>
      <c r="BC30" s="29"/>
      <c r="BD30" s="25"/>
      <c r="BE30" s="25"/>
      <c r="BF30" s="25"/>
      <c r="BG30" s="25"/>
      <c r="BH30" s="25"/>
      <c r="BI30" s="32">
        <v>2</v>
      </c>
      <c r="BJ30" s="33" t="s">
        <v>61</v>
      </c>
    </row>
    <row r="31" spans="1:62">
      <c r="A31" s="22"/>
      <c r="B31" s="23"/>
      <c r="C31" s="22"/>
      <c r="D31" s="25" t="str">
        <f>PROPER(BH31)</f>
        <v/>
      </c>
      <c r="E31" s="25"/>
      <c r="F31" s="26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Y31" s="27"/>
      <c r="Z31" s="27"/>
      <c r="AA31" s="27"/>
      <c r="AB31" s="27"/>
      <c r="AE31" s="27"/>
      <c r="AF31" s="27"/>
      <c r="AG31" s="27"/>
      <c r="AH31" s="27"/>
      <c r="AI31" s="25"/>
      <c r="AJ31" s="25"/>
      <c r="AK31" s="29"/>
      <c r="AL31" s="25"/>
      <c r="AM31" s="25"/>
      <c r="AN31" s="25"/>
      <c r="AO31" s="29"/>
      <c r="AP31" s="25"/>
      <c r="AQ31" s="25"/>
      <c r="AR31" s="25"/>
      <c r="AS31" s="29"/>
      <c r="AT31" s="25"/>
      <c r="AU31" s="25"/>
      <c r="AV31" s="25"/>
      <c r="AW31" s="29"/>
      <c r="AX31" s="25"/>
      <c r="AY31" s="25"/>
      <c r="AZ31" s="25"/>
      <c r="BA31" s="29"/>
      <c r="BB31" s="25"/>
      <c r="BC31" s="29"/>
      <c r="BD31" s="25"/>
      <c r="BE31" s="25"/>
      <c r="BF31" s="25"/>
      <c r="BG31" s="25"/>
      <c r="BH31" s="25"/>
      <c r="BI31" s="32">
        <v>3</v>
      </c>
      <c r="BJ31" s="33" t="s">
        <v>62</v>
      </c>
    </row>
    <row r="32" spans="1:62">
      <c r="A32" s="22"/>
      <c r="B32" s="23"/>
      <c r="C32" s="24">
        <f>C29/A6*100</f>
        <v>93.091714457530912</v>
      </c>
      <c r="D32" s="25"/>
      <c r="E32" s="25"/>
      <c r="F32" s="26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Y32" s="27"/>
      <c r="Z32" s="27"/>
      <c r="AA32" s="27"/>
      <c r="AB32" s="27"/>
      <c r="AE32" s="27"/>
      <c r="AF32" s="27"/>
      <c r="AG32" s="27"/>
      <c r="AH32" s="27"/>
      <c r="AI32" s="25"/>
      <c r="AJ32" s="25"/>
      <c r="AK32" s="29"/>
      <c r="AL32" s="25"/>
      <c r="AM32" s="25"/>
      <c r="AN32" s="25"/>
      <c r="AO32" s="29"/>
      <c r="AP32" s="25"/>
      <c r="AQ32" s="25"/>
      <c r="AR32" s="25"/>
      <c r="AS32" s="29"/>
      <c r="AT32" s="25"/>
      <c r="AU32" s="25"/>
      <c r="AV32" s="25"/>
      <c r="AW32" s="29"/>
      <c r="AX32" s="25"/>
      <c r="AY32" s="25"/>
      <c r="AZ32" s="25"/>
      <c r="BA32" s="29"/>
      <c r="BB32" s="25"/>
      <c r="BC32" s="29"/>
      <c r="BD32" s="25"/>
      <c r="BE32" s="25"/>
      <c r="BF32" s="25"/>
      <c r="BG32" s="25"/>
      <c r="BH32" s="25"/>
      <c r="BI32" s="32">
        <v>4</v>
      </c>
      <c r="BJ32" s="33" t="s">
        <v>64</v>
      </c>
    </row>
    <row r="33" spans="1:62">
      <c r="A33" s="22" t="s">
        <v>73</v>
      </c>
      <c r="B33" s="23"/>
      <c r="C33" s="24">
        <f>100-C32</f>
        <v>6.9082855424690877</v>
      </c>
      <c r="D33" s="25"/>
      <c r="E33" s="25"/>
      <c r="F33" s="26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Y33" s="27"/>
      <c r="Z33" s="27"/>
      <c r="AA33" s="27"/>
      <c r="AB33" s="27"/>
      <c r="AE33" s="27"/>
      <c r="AF33" s="27"/>
      <c r="AG33" s="27"/>
      <c r="AH33" s="27"/>
      <c r="AI33" s="25"/>
      <c r="AJ33" s="25"/>
      <c r="AK33" s="29"/>
      <c r="AL33" s="25"/>
      <c r="AM33" s="25"/>
      <c r="AN33" s="25"/>
      <c r="AO33" s="29"/>
      <c r="AP33" s="25"/>
      <c r="AQ33" s="25"/>
      <c r="AR33" s="25"/>
      <c r="AS33" s="29"/>
      <c r="AT33" s="25"/>
      <c r="AU33" s="25"/>
      <c r="AV33" s="25"/>
      <c r="AW33" s="29"/>
      <c r="AX33" s="25"/>
      <c r="AY33" s="25"/>
      <c r="AZ33" s="25"/>
      <c r="BA33" s="29"/>
      <c r="BB33" s="25"/>
      <c r="BC33" s="29"/>
      <c r="BD33" s="25"/>
      <c r="BE33" s="25"/>
      <c r="BF33" s="25"/>
      <c r="BG33" s="25"/>
      <c r="BH33" s="25"/>
      <c r="BI33" s="32">
        <v>5</v>
      </c>
      <c r="BJ33" s="33" t="s">
        <v>65</v>
      </c>
    </row>
    <row r="34" spans="1:62">
      <c r="A34" s="22"/>
      <c r="B34" s="23"/>
      <c r="C34" s="22"/>
      <c r="D34" s="25"/>
      <c r="E34" s="25"/>
      <c r="F34" s="26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Y34" s="27"/>
      <c r="Z34" s="27"/>
      <c r="AA34" s="27"/>
      <c r="AB34" s="27"/>
      <c r="AE34" s="27"/>
      <c r="AF34" s="27"/>
      <c r="AG34" s="27"/>
      <c r="AH34" s="27"/>
      <c r="AI34" s="25"/>
      <c r="AJ34" s="25"/>
      <c r="AK34" s="29"/>
      <c r="AL34" s="25"/>
      <c r="AM34" s="25"/>
      <c r="AN34" s="25"/>
      <c r="AO34" s="29"/>
      <c r="AP34" s="25"/>
      <c r="AQ34" s="25"/>
      <c r="AR34" s="25"/>
      <c r="AS34" s="29"/>
      <c r="AT34" s="25"/>
      <c r="AU34" s="25"/>
      <c r="AV34" s="25"/>
      <c r="AW34" s="29"/>
      <c r="AX34" s="25"/>
      <c r="AY34" s="25"/>
      <c r="AZ34" s="25"/>
      <c r="BA34" s="29"/>
      <c r="BB34" s="25"/>
      <c r="BC34" s="29"/>
      <c r="BD34" s="25"/>
      <c r="BE34" s="25"/>
      <c r="BF34" s="25"/>
      <c r="BG34" s="25"/>
      <c r="BH34" s="25"/>
      <c r="BI34" s="32">
        <v>6</v>
      </c>
      <c r="BJ34" s="33" t="s">
        <v>67</v>
      </c>
    </row>
    <row r="35" spans="1:62">
      <c r="A35" s="22"/>
      <c r="B35" s="23"/>
      <c r="C35" s="22"/>
      <c r="D35" s="25"/>
      <c r="E35" s="25"/>
      <c r="F35" s="26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Y35" s="27"/>
      <c r="Z35" s="27"/>
      <c r="AA35" s="27"/>
      <c r="AB35" s="27"/>
      <c r="AE35" s="27"/>
      <c r="AF35" s="27"/>
      <c r="AG35" s="27"/>
      <c r="AH35" s="27"/>
      <c r="AI35" s="25"/>
      <c r="AJ35" s="25"/>
      <c r="AK35" s="29"/>
      <c r="AL35" s="25"/>
      <c r="AM35" s="25"/>
      <c r="AN35" s="25"/>
      <c r="AO35" s="29"/>
      <c r="AP35" s="25"/>
      <c r="AQ35" s="25"/>
      <c r="AR35" s="25"/>
      <c r="AS35" s="29"/>
      <c r="AT35" s="25"/>
      <c r="AU35" s="25"/>
      <c r="AV35" s="25"/>
      <c r="AW35" s="29"/>
      <c r="AX35" s="25"/>
      <c r="AY35" s="25"/>
      <c r="AZ35" s="25"/>
      <c r="BA35" s="29"/>
      <c r="BB35" s="25"/>
      <c r="BC35" s="29"/>
      <c r="BD35" s="25"/>
      <c r="BE35" s="25"/>
      <c r="BF35" s="25"/>
      <c r="BG35" s="25"/>
      <c r="BH35" s="25"/>
      <c r="BI35" s="32">
        <v>7</v>
      </c>
      <c r="BJ35" s="33" t="s">
        <v>68</v>
      </c>
    </row>
    <row r="36" spans="1:62">
      <c r="A36" s="22"/>
      <c r="B36" s="23"/>
      <c r="C36" s="22"/>
      <c r="D36" s="25"/>
      <c r="E36" s="25"/>
      <c r="F36" s="26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Y36" s="27"/>
      <c r="Z36" s="27"/>
      <c r="AA36" s="27"/>
      <c r="AB36" s="27"/>
      <c r="AE36" s="27"/>
      <c r="AF36" s="27"/>
      <c r="AG36" s="27"/>
      <c r="AH36" s="27"/>
      <c r="AI36" s="25"/>
      <c r="AJ36" s="25"/>
      <c r="AK36" s="29"/>
      <c r="AL36" s="25"/>
      <c r="AM36" s="25"/>
      <c r="AN36" s="25"/>
      <c r="AO36" s="29"/>
      <c r="AP36" s="25"/>
      <c r="AQ36" s="25"/>
      <c r="AR36" s="25"/>
      <c r="AS36" s="29"/>
      <c r="AT36" s="25"/>
      <c r="AU36" s="25"/>
      <c r="AV36" s="25"/>
      <c r="AW36" s="29"/>
      <c r="AX36" s="25"/>
      <c r="AY36" s="25"/>
      <c r="AZ36" s="25"/>
      <c r="BA36" s="29"/>
      <c r="BB36" s="25"/>
      <c r="BC36" s="29"/>
      <c r="BD36" s="25"/>
      <c r="BE36" s="25"/>
      <c r="BF36" s="25"/>
      <c r="BG36" s="25"/>
      <c r="BH36" s="25"/>
      <c r="BI36" s="32">
        <v>8</v>
      </c>
      <c r="BJ36" s="33" t="s">
        <v>69</v>
      </c>
    </row>
    <row r="37" spans="1:62">
      <c r="A37" s="23"/>
      <c r="B37" s="35"/>
      <c r="C37" s="35"/>
      <c r="D37" s="25"/>
      <c r="E37" s="25"/>
      <c r="F37" s="26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Y37" s="27"/>
      <c r="Z37" s="27"/>
      <c r="AA37" s="27"/>
      <c r="AB37" s="27"/>
      <c r="AE37" s="27"/>
      <c r="AF37" s="27"/>
      <c r="AG37" s="27"/>
      <c r="AH37" s="27"/>
      <c r="AI37" s="25"/>
      <c r="AJ37" s="25"/>
      <c r="AK37" s="29"/>
      <c r="AL37" s="25"/>
      <c r="AM37" s="25"/>
      <c r="AN37" s="25"/>
      <c r="AO37" s="29"/>
      <c r="AP37" s="25"/>
      <c r="AQ37" s="25"/>
      <c r="AR37" s="25"/>
      <c r="AS37" s="29"/>
      <c r="AT37" s="25"/>
      <c r="AU37" s="25"/>
      <c r="AV37" s="25"/>
      <c r="AW37" s="29"/>
      <c r="AX37" s="25"/>
      <c r="AY37" s="25"/>
      <c r="AZ37" s="25"/>
      <c r="BA37" s="29"/>
      <c r="BB37" s="25"/>
      <c r="BC37" s="29"/>
      <c r="BD37" s="25"/>
      <c r="BE37" s="25"/>
      <c r="BF37" s="25"/>
      <c r="BG37" s="25"/>
      <c r="BH37" s="25"/>
      <c r="BI37" s="32">
        <v>9</v>
      </c>
      <c r="BJ37" s="33" t="s">
        <v>70</v>
      </c>
    </row>
    <row r="38" spans="1:62">
      <c r="A38" s="23"/>
      <c r="B38" s="35"/>
      <c r="C38" s="35"/>
    </row>
    <row r="39" spans="1:62">
      <c r="A39" s="23"/>
      <c r="B39" s="35"/>
      <c r="C39" s="35"/>
    </row>
    <row r="40" spans="1:62">
      <c r="A40" s="23"/>
      <c r="B40" s="35"/>
      <c r="C40" s="35"/>
    </row>
    <row r="41" spans="1:62">
      <c r="A41" s="22">
        <f>+'[26]SPM '!AA25</f>
        <v>2697193</v>
      </c>
      <c r="B41" s="23">
        <v>0</v>
      </c>
      <c r="C41" s="22">
        <f>ROUND(A41,B41)</f>
        <v>2697193</v>
      </c>
      <c r="D41" s="25" t="str">
        <f>PROPER(BH41)&amp;"Rupiah"</f>
        <v>Dua Juta Enam Ratus Sembilan Puluh Tujuh Ribu Seratus Sembilan Puluh Tiga Rupiah</v>
      </c>
      <c r="E41" s="25" t="s">
        <v>59</v>
      </c>
      <c r="F41" s="26">
        <f>IF(E41="©2008 by Yohannes Situmorang, DPUK Asahan",INT(C41),"error")</f>
        <v>2697193</v>
      </c>
      <c r="G41" s="27">
        <f>LEN(F41)</f>
        <v>7</v>
      </c>
      <c r="H41" s="27">
        <f t="shared" ref="H41:V41" si="3">IF(H$1&lt;=$G41,VALUE(LEFT(RIGHT($F41,H$1))),0)</f>
        <v>0</v>
      </c>
      <c r="I41" s="27">
        <f t="shared" si="3"/>
        <v>0</v>
      </c>
      <c r="J41" s="27">
        <f t="shared" si="3"/>
        <v>0</v>
      </c>
      <c r="K41" s="27">
        <f t="shared" si="3"/>
        <v>0</v>
      </c>
      <c r="L41" s="27">
        <f t="shared" si="3"/>
        <v>0</v>
      </c>
      <c r="M41" s="27">
        <f t="shared" si="3"/>
        <v>0</v>
      </c>
      <c r="N41" s="27">
        <f t="shared" si="3"/>
        <v>0</v>
      </c>
      <c r="O41" s="27">
        <f t="shared" si="3"/>
        <v>0</v>
      </c>
      <c r="P41" s="27">
        <f t="shared" si="3"/>
        <v>2</v>
      </c>
      <c r="Q41" s="27">
        <f t="shared" si="3"/>
        <v>6</v>
      </c>
      <c r="R41" s="27">
        <f t="shared" si="3"/>
        <v>9</v>
      </c>
      <c r="S41" s="27">
        <f t="shared" si="3"/>
        <v>7</v>
      </c>
      <c r="T41" s="27">
        <f t="shared" si="3"/>
        <v>1</v>
      </c>
      <c r="U41" s="27">
        <f t="shared" si="3"/>
        <v>9</v>
      </c>
      <c r="V41" s="27">
        <f t="shared" si="3"/>
        <v>3</v>
      </c>
      <c r="W41" s="28">
        <f>ROUND(MOD(C41,F41),B41)</f>
        <v>0</v>
      </c>
      <c r="X41" s="27">
        <f>LEN(W41)</f>
        <v>1</v>
      </c>
      <c r="Y41" s="27">
        <f>IF(Y$1+2&lt;=$X41,VALUE(RIGHT(LEFT($W41,Y$1+2))),0)</f>
        <v>0</v>
      </c>
      <c r="Z41" s="27">
        <f>IF(Z$1+2&lt;=$X41,VALUE(RIGHT(LEFT($W41,Z$1+2))),0)</f>
        <v>0</v>
      </c>
      <c r="AA41" s="27">
        <f>IF(AA$1+2&lt;=$X41,VALUE(RIGHT(LEFT($W41,AA$1+2))),0)</f>
        <v>0</v>
      </c>
      <c r="AB41" s="27">
        <f>IF(AB$1+2&lt;=$X41,VALUE(RIGHT(LEFT($W41,AB$1+2))),0)</f>
        <v>0</v>
      </c>
      <c r="AC41" s="27">
        <f>SUM(Y41:AB41)</f>
        <v>0</v>
      </c>
      <c r="AD41" s="27">
        <v>0</v>
      </c>
      <c r="AE41" s="27">
        <f>AD41+Y41</f>
        <v>0</v>
      </c>
      <c r="AF41" s="27">
        <f>AE41+Z41</f>
        <v>0</v>
      </c>
      <c r="AG41" s="27">
        <f>AF41+AA41</f>
        <v>0</v>
      </c>
      <c r="AH41" s="27">
        <f>AG41+AB41</f>
        <v>0</v>
      </c>
      <c r="AI41" s="25" t="str">
        <f>IF(H41=0,"",VLOOKUP(H41,$BI$18:$BJ$26,2)&amp;"ratus ")</f>
        <v/>
      </c>
      <c r="AJ41" s="25" t="str">
        <f>IF(I41=0,"",IF(AND(I41=1,J41&lt;&gt;0),VLOOKUP(J41,$BI$18:$BJ$26,2)&amp;"belas ",VLOOKUP(I41,$BI$18:$BJ$26,2)&amp;"puluh "))</f>
        <v/>
      </c>
      <c r="AK41" s="29" t="str">
        <f>IF(OR(J41=0,I41=1),"",IF(J41=1,"satu ",VLOOKUP(J41,$BI$18:$BJ$26,2)))</f>
        <v/>
      </c>
      <c r="AL41" s="25" t="str">
        <f>IF(H41+I41+J41=0,"","triliun ")</f>
        <v/>
      </c>
      <c r="AM41" s="25" t="str">
        <f>IF(K41=0,"",VLOOKUP(K41,$BI$18:$BJ$26,2)&amp;"ratus ")</f>
        <v/>
      </c>
      <c r="AN41" s="25" t="str">
        <f>IF(L41=0,"",IF(AND(L41=1,M41&lt;&gt;0),VLOOKUP(M41,$BI$18:$BJ$26,2)&amp;"belas ",VLOOKUP(L41,$BI$18:$BJ$26,2)&amp;"puluh "))</f>
        <v/>
      </c>
      <c r="AO41" s="29" t="str">
        <f>IF(OR(M41=0,L41=1),"",IF(M41=1,"satu ",VLOOKUP(M41,$BI$18:$BJ$26,2)))</f>
        <v/>
      </c>
      <c r="AP41" s="25" t="str">
        <f>IF(K41+L41+M41=0,"","milyar ")</f>
        <v/>
      </c>
      <c r="AQ41" s="25" t="str">
        <f>IF(N41=0,"",VLOOKUP(N41,$BI$18:$BJ$26,2)&amp;"ratus ")</f>
        <v/>
      </c>
      <c r="AR41" s="25" t="str">
        <f>IF(O41=0,"",IF(AND(O41=1,P41&lt;&gt;0),VLOOKUP(P41,$BI$18:$BJ$26,2)&amp;"belas ",VLOOKUP(O41,$BI$18:$BJ$26,2)&amp;"puluh "))</f>
        <v/>
      </c>
      <c r="AS41" s="29" t="str">
        <f>IF(OR(P41=0,O41=1),"",IF(P41=1,"satu ",VLOOKUP(P41,$BI$18:$BJ$26,2)))</f>
        <v xml:space="preserve">dua </v>
      </c>
      <c r="AT41" s="25" t="str">
        <f>IF(N41+O41+P41=0,"","juta ")</f>
        <v xml:space="preserve">juta </v>
      </c>
      <c r="AU41" s="25" t="str">
        <f>IF(Q41=0,"",VLOOKUP(Q41,$BI$18:$BJ$26,2)&amp;"ratus ")</f>
        <v xml:space="preserve">enam ratus </v>
      </c>
      <c r="AV41" s="25" t="str">
        <f>IF(R41=0,"",IF(AND(R41=1,S41&lt;&gt;0),VLOOKUP(S41,$BI$18:$BJ$26,2)&amp;"belas ",VLOOKUP(R41,$BI$18:$BJ$26,2)&amp;"puluh "))</f>
        <v xml:space="preserve">sembilan puluh </v>
      </c>
      <c r="AW41" s="29" t="str">
        <f>IF(OR(S41=0,R41=1),"",IF(S41=1,"satu ",VLOOKUP(S41,$BI$18:$BJ$26,2)))</f>
        <v xml:space="preserve">tujuh </v>
      </c>
      <c r="AX41" s="25" t="str">
        <f>IF(Q41+R41+S41=0,"","ribu ")</f>
        <v xml:space="preserve">ribu </v>
      </c>
      <c r="AY41" s="25" t="str">
        <f>IF(T41=0,"",VLOOKUP(T41,$BI$18:$BJ$26,2)&amp;"ratus ")</f>
        <v xml:space="preserve">seratus </v>
      </c>
      <c r="AZ41" s="25" t="str">
        <f>IF(U41=0,"",IF(AND(U41=1,V41&lt;&gt;0),VLOOKUP(V41,$BI$18:$BJ$26,2)&amp;"belas ",VLOOKUP(U41,$BI$18:$BJ$26,2)&amp;"puluh "))</f>
        <v xml:space="preserve">sembilan puluh </v>
      </c>
      <c r="BA41" s="29" t="str">
        <f>IF(OR(V41=0,U41=1),"",IF(V41=1,"satu ",VLOOKUP(V41,$BI$18:$BJ$26,2)))</f>
        <v xml:space="preserve">tiga </v>
      </c>
      <c r="BB41" s="25" t="str">
        <f>IF(SUM(K41:V41)=0,"nol ",AI41&amp;AJ41&amp;AK41&amp;AM41&amp;AN41&amp;AO41&amp;AP41&amp;AQ41&amp;AR41&amp;AS41&amp;AT41&amp;AU41&amp;AV41&amp;AW41&amp;AX41&amp;AY41&amp;AZ41&amp;BA41)</f>
        <v xml:space="preserve">dua juta enam ratus sembilan puluh tujuh ribu seratus sembilan puluh tiga </v>
      </c>
      <c r="BC41" s="29" t="str">
        <f>IF(AC41=0,"","koma ")</f>
        <v/>
      </c>
      <c r="BD41" s="25" t="str">
        <f>IF(AND(AE41=AD41,AE41=$AC41),"",IF(Y41=0,"nol ",(IF(Y41=1,"satu ",VLOOKUP(Y41,$BI$18:$BJ$26,2)))))</f>
        <v/>
      </c>
      <c r="BE41" s="25" t="str">
        <f>IF(AND(AF41=AE41,AF41=$AC41),"",IF(Z41=0,"nol ",(IF(Z41=1,"satu ",VLOOKUP(Z41,$BI$18:$BJ$26,2)))))</f>
        <v/>
      </c>
      <c r="BF41" s="25" t="str">
        <f>IF(AND(AG41=AF41,AG41=$AC41),"",IF(AA41=0,"nol ",(IF(AA41=1,"satu ",VLOOKUP(AA41,$BI$18:$BJ$26,2)))))</f>
        <v/>
      </c>
      <c r="BG41" s="25" t="str">
        <f>IF(AND(AH41=AG41,AH41=$AC41),"",IF(AB41=0,"nol ",(IF(AB41=1,"satu ",VLOOKUP(AB41,$BI$18:$BJ$26,2)))))</f>
        <v/>
      </c>
      <c r="BH41" s="25" t="str">
        <f>BB41&amp;BC41&amp;BD41&amp;BE41&amp;BF41&amp;BG41</f>
        <v xml:space="preserve">dua juta enam ratus sembilan puluh tujuh ribu seratus sembilan puluh tiga </v>
      </c>
      <c r="BI41" s="30">
        <v>1</v>
      </c>
      <c r="BJ41" s="31" t="s">
        <v>60</v>
      </c>
    </row>
    <row r="42" spans="1:62">
      <c r="A42" s="22"/>
      <c r="B42" s="23"/>
      <c r="C42" s="22"/>
      <c r="D42" s="25" t="str">
        <f>PROPER(BH42)</f>
        <v/>
      </c>
      <c r="E42" s="25"/>
      <c r="F42" s="26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Y42" s="27"/>
      <c r="Z42" s="27"/>
      <c r="AA42" s="27"/>
      <c r="AB42" s="27"/>
      <c r="AE42" s="27"/>
      <c r="AF42" s="27"/>
      <c r="AG42" s="27"/>
      <c r="AH42" s="27"/>
      <c r="AI42" s="25"/>
      <c r="AJ42" s="25"/>
      <c r="AK42" s="29"/>
      <c r="AL42" s="25"/>
      <c r="AM42" s="25"/>
      <c r="AN42" s="25"/>
      <c r="AO42" s="29"/>
      <c r="AP42" s="25"/>
      <c r="AQ42" s="25"/>
      <c r="AR42" s="25"/>
      <c r="AS42" s="29"/>
      <c r="AT42" s="25"/>
      <c r="AU42" s="25"/>
      <c r="AV42" s="25"/>
      <c r="AW42" s="29"/>
      <c r="AX42" s="25"/>
      <c r="AY42" s="25"/>
      <c r="AZ42" s="25"/>
      <c r="BA42" s="29"/>
      <c r="BB42" s="25"/>
      <c r="BC42" s="29"/>
      <c r="BD42" s="25"/>
      <c r="BE42" s="25"/>
      <c r="BF42" s="25"/>
      <c r="BG42" s="25"/>
      <c r="BH42" s="25"/>
      <c r="BI42" s="32">
        <v>2</v>
      </c>
      <c r="BJ42" s="33" t="s">
        <v>61</v>
      </c>
    </row>
    <row r="43" spans="1:62">
      <c r="A43" s="22"/>
      <c r="B43" s="23"/>
      <c r="C43" s="22"/>
      <c r="D43" s="25" t="str">
        <f>PROPER(BH43)</f>
        <v/>
      </c>
      <c r="E43" s="25"/>
      <c r="F43" s="26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Y43" s="27"/>
      <c r="Z43" s="27"/>
      <c r="AA43" s="27"/>
      <c r="AB43" s="27"/>
      <c r="AE43" s="27"/>
      <c r="AF43" s="27"/>
      <c r="AG43" s="27"/>
      <c r="AH43" s="27"/>
      <c r="AI43" s="25"/>
      <c r="AJ43" s="25"/>
      <c r="AK43" s="29"/>
      <c r="AL43" s="25"/>
      <c r="AM43" s="25"/>
      <c r="AN43" s="25"/>
      <c r="AO43" s="29"/>
      <c r="AP43" s="25"/>
      <c r="AQ43" s="25"/>
      <c r="AR43" s="25"/>
      <c r="AS43" s="29"/>
      <c r="AT43" s="25"/>
      <c r="AU43" s="25"/>
      <c r="AV43" s="25"/>
      <c r="AW43" s="29"/>
      <c r="AX43" s="25"/>
      <c r="AY43" s="25"/>
      <c r="AZ43" s="25"/>
      <c r="BA43" s="29"/>
      <c r="BB43" s="25"/>
      <c r="BC43" s="29"/>
      <c r="BD43" s="25"/>
      <c r="BE43" s="25"/>
      <c r="BF43" s="25"/>
      <c r="BG43" s="25"/>
      <c r="BH43" s="25"/>
      <c r="BI43" s="32">
        <v>3</v>
      </c>
      <c r="BJ43" s="33" t="s">
        <v>62</v>
      </c>
    </row>
    <row r="44" spans="1:62">
      <c r="A44" s="22" t="s">
        <v>74</v>
      </c>
      <c r="B44" s="23"/>
      <c r="C44" s="22"/>
      <c r="D44" s="25"/>
      <c r="E44" s="25"/>
      <c r="F44" s="26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Y44" s="27"/>
      <c r="Z44" s="27"/>
      <c r="AA44" s="27"/>
      <c r="AB44" s="27"/>
      <c r="AE44" s="27"/>
      <c r="AF44" s="27"/>
      <c r="AG44" s="27"/>
      <c r="AH44" s="27"/>
      <c r="AI44" s="25"/>
      <c r="AJ44" s="25"/>
      <c r="AK44" s="29"/>
      <c r="AL44" s="25"/>
      <c r="AM44" s="25"/>
      <c r="AN44" s="25"/>
      <c r="AO44" s="29"/>
      <c r="AP44" s="25"/>
      <c r="AQ44" s="25"/>
      <c r="AR44" s="25"/>
      <c r="AS44" s="29"/>
      <c r="AT44" s="25"/>
      <c r="AU44" s="25"/>
      <c r="AV44" s="25"/>
      <c r="AW44" s="29"/>
      <c r="AX44" s="25"/>
      <c r="AY44" s="25"/>
      <c r="AZ44" s="25"/>
      <c r="BA44" s="29"/>
      <c r="BB44" s="25"/>
      <c r="BC44" s="29"/>
      <c r="BD44" s="25"/>
      <c r="BE44" s="25"/>
      <c r="BF44" s="25"/>
      <c r="BG44" s="25"/>
      <c r="BH44" s="25"/>
      <c r="BI44" s="32">
        <v>4</v>
      </c>
      <c r="BJ44" s="33" t="s">
        <v>64</v>
      </c>
    </row>
    <row r="45" spans="1:62">
      <c r="A45" s="22"/>
      <c r="B45" s="23"/>
      <c r="C45" s="22"/>
      <c r="D45" s="25"/>
      <c r="E45" s="25"/>
      <c r="F45" s="26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Y45" s="27"/>
      <c r="Z45" s="27"/>
      <c r="AA45" s="27"/>
      <c r="AB45" s="27"/>
      <c r="AE45" s="27"/>
      <c r="AF45" s="27"/>
      <c r="AG45" s="27"/>
      <c r="AH45" s="27"/>
      <c r="AI45" s="25"/>
      <c r="AJ45" s="25"/>
      <c r="AK45" s="29"/>
      <c r="AL45" s="25"/>
      <c r="AM45" s="25"/>
      <c r="AN45" s="25"/>
      <c r="AO45" s="29"/>
      <c r="AP45" s="25"/>
      <c r="AQ45" s="25"/>
      <c r="AR45" s="25"/>
      <c r="AS45" s="29"/>
      <c r="AT45" s="25"/>
      <c r="AU45" s="25"/>
      <c r="AV45" s="25"/>
      <c r="AW45" s="29"/>
      <c r="AX45" s="25"/>
      <c r="AY45" s="25"/>
      <c r="AZ45" s="25"/>
      <c r="BA45" s="29"/>
      <c r="BB45" s="25"/>
      <c r="BC45" s="29"/>
      <c r="BD45" s="25"/>
      <c r="BE45" s="25"/>
      <c r="BF45" s="25"/>
      <c r="BG45" s="25"/>
      <c r="BH45" s="25"/>
      <c r="BI45" s="32">
        <v>5</v>
      </c>
      <c r="BJ45" s="33" t="s">
        <v>65</v>
      </c>
    </row>
    <row r="46" spans="1:62">
      <c r="A46" s="36"/>
      <c r="B46" s="27"/>
      <c r="C46" s="28"/>
      <c r="D46" s="25"/>
      <c r="E46" s="25"/>
      <c r="F46" s="26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Y46" s="27"/>
      <c r="Z46" s="27"/>
      <c r="AA46" s="27"/>
      <c r="AB46" s="27"/>
      <c r="AE46" s="27"/>
      <c r="AF46" s="27"/>
      <c r="AG46" s="27"/>
      <c r="AH46" s="27"/>
      <c r="AI46" s="25"/>
      <c r="AJ46" s="25"/>
      <c r="AK46" s="29"/>
      <c r="AL46" s="25"/>
      <c r="AM46" s="25"/>
      <c r="AN46" s="25"/>
      <c r="AO46" s="29"/>
      <c r="AP46" s="25"/>
      <c r="AQ46" s="25"/>
      <c r="AR46" s="25"/>
      <c r="AS46" s="29"/>
      <c r="AT46" s="25"/>
      <c r="AU46" s="25"/>
      <c r="AV46" s="25"/>
      <c r="AW46" s="29"/>
      <c r="AX46" s="25"/>
      <c r="AY46" s="25"/>
      <c r="AZ46" s="25"/>
      <c r="BA46" s="29"/>
      <c r="BB46" s="25"/>
      <c r="BC46" s="29"/>
      <c r="BD46" s="25"/>
      <c r="BE46" s="25"/>
      <c r="BF46" s="25"/>
      <c r="BG46" s="25"/>
      <c r="BH46" s="25"/>
      <c r="BI46" s="32">
        <v>6</v>
      </c>
      <c r="BJ46" s="33" t="s">
        <v>67</v>
      </c>
    </row>
    <row r="47" spans="1:62">
      <c r="A47" s="36"/>
      <c r="B47" s="27"/>
      <c r="C47" s="28"/>
      <c r="D47" s="25"/>
      <c r="E47" s="25"/>
      <c r="F47" s="26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Y47" s="27"/>
      <c r="Z47" s="27"/>
      <c r="AA47" s="27"/>
      <c r="AB47" s="27"/>
      <c r="AE47" s="27"/>
      <c r="AF47" s="27"/>
      <c r="AG47" s="27"/>
      <c r="AH47" s="27"/>
      <c r="AI47" s="25"/>
      <c r="AJ47" s="25"/>
      <c r="AK47" s="29"/>
      <c r="AL47" s="25"/>
      <c r="AM47" s="25"/>
      <c r="AN47" s="25"/>
      <c r="AO47" s="29"/>
      <c r="AP47" s="25"/>
      <c r="AQ47" s="25"/>
      <c r="AR47" s="25"/>
      <c r="AS47" s="29"/>
      <c r="AT47" s="25"/>
      <c r="AU47" s="25"/>
      <c r="AV47" s="25"/>
      <c r="AW47" s="29"/>
      <c r="AX47" s="25"/>
      <c r="AY47" s="25"/>
      <c r="AZ47" s="25"/>
      <c r="BA47" s="29"/>
      <c r="BB47" s="25"/>
      <c r="BC47" s="29"/>
      <c r="BD47" s="25"/>
      <c r="BE47" s="25"/>
      <c r="BF47" s="25"/>
      <c r="BG47" s="25"/>
      <c r="BH47" s="25"/>
      <c r="BI47" s="32">
        <v>7</v>
      </c>
      <c r="BJ47" s="33" t="s">
        <v>68</v>
      </c>
    </row>
    <row r="48" spans="1:62">
      <c r="A48" s="36"/>
      <c r="B48" s="27"/>
      <c r="C48" s="28"/>
      <c r="D48" s="25"/>
      <c r="E48" s="25"/>
      <c r="F48" s="26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Y48" s="27"/>
      <c r="Z48" s="27"/>
      <c r="AA48" s="27"/>
      <c r="AB48" s="27"/>
      <c r="AE48" s="27"/>
      <c r="AF48" s="27"/>
      <c r="AG48" s="27"/>
      <c r="AH48" s="27"/>
      <c r="AI48" s="25"/>
      <c r="AJ48" s="25"/>
      <c r="AK48" s="29"/>
      <c r="AL48" s="25"/>
      <c r="AM48" s="25"/>
      <c r="AN48" s="25"/>
      <c r="AO48" s="29"/>
      <c r="AP48" s="25"/>
      <c r="AQ48" s="25"/>
      <c r="AR48" s="25"/>
      <c r="AS48" s="29"/>
      <c r="AT48" s="25"/>
      <c r="AU48" s="25"/>
      <c r="AV48" s="25"/>
      <c r="AW48" s="29"/>
      <c r="AX48" s="25"/>
      <c r="AY48" s="25"/>
      <c r="AZ48" s="25"/>
      <c r="BA48" s="29"/>
      <c r="BB48" s="25"/>
      <c r="BC48" s="29"/>
      <c r="BD48" s="25"/>
      <c r="BE48" s="25"/>
      <c r="BF48" s="25"/>
      <c r="BG48" s="25"/>
      <c r="BH48" s="25"/>
      <c r="BI48" s="32">
        <v>8</v>
      </c>
      <c r="BJ48" s="33" t="s">
        <v>69</v>
      </c>
    </row>
    <row r="49" spans="4:62" s="33" customFormat="1">
      <c r="D49" s="25"/>
      <c r="E49" s="25"/>
      <c r="F49" s="26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8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5"/>
      <c r="AJ49" s="25"/>
      <c r="AK49" s="29"/>
      <c r="AL49" s="25"/>
      <c r="AM49" s="25"/>
      <c r="AN49" s="25"/>
      <c r="AO49" s="29"/>
      <c r="AP49" s="25"/>
      <c r="AQ49" s="25"/>
      <c r="AR49" s="25"/>
      <c r="AS49" s="29"/>
      <c r="AT49" s="25"/>
      <c r="AU49" s="25"/>
      <c r="AV49" s="25"/>
      <c r="AW49" s="29"/>
      <c r="AX49" s="25"/>
      <c r="AY49" s="25"/>
      <c r="AZ49" s="25"/>
      <c r="BA49" s="29"/>
      <c r="BB49" s="25"/>
      <c r="BC49" s="29"/>
      <c r="BD49" s="25"/>
      <c r="BE49" s="25"/>
      <c r="BF49" s="25"/>
      <c r="BG49" s="25"/>
      <c r="BH49" s="25"/>
      <c r="BI49" s="32">
        <v>9</v>
      </c>
      <c r="BJ49" s="33" t="s">
        <v>70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</sheetPr>
  <dimension ref="A2:J43"/>
  <sheetViews>
    <sheetView showGridLines="0" view="pageBreakPreview" zoomScaleSheetLayoutView="100" workbookViewId="0">
      <selection activeCell="A5" sqref="A5"/>
    </sheetView>
  </sheetViews>
  <sheetFormatPr defaultColWidth="9.140625" defaultRowHeight="12.75"/>
  <cols>
    <col min="1" max="1" width="4" style="38" customWidth="1"/>
    <col min="2" max="2" width="9.42578125" style="38" customWidth="1"/>
    <col min="3" max="3" width="2" style="38" customWidth="1"/>
    <col min="4" max="4" width="9.140625" style="38"/>
    <col min="5" max="5" width="39.28515625" style="38" customWidth="1"/>
    <col min="6" max="6" width="5.5703125" style="38" customWidth="1"/>
    <col min="7" max="7" width="29.85546875" style="38" customWidth="1"/>
    <col min="8" max="16384" width="9.140625" style="38"/>
  </cols>
  <sheetData>
    <row r="2" spans="1:10" ht="15.75">
      <c r="A2" s="240" t="s">
        <v>13</v>
      </c>
      <c r="B2" s="240"/>
      <c r="C2" s="240"/>
      <c r="D2" s="240"/>
      <c r="E2" s="240"/>
      <c r="F2" s="240"/>
      <c r="G2" s="240"/>
    </row>
    <row r="3" spans="1:10" ht="18">
      <c r="A3" s="241" t="str">
        <f>RAB!B11</f>
        <v>HARGA PERKIRAAN SENDIRI (HPS)</v>
      </c>
      <c r="B3" s="241"/>
      <c r="C3" s="241"/>
      <c r="D3" s="241"/>
      <c r="E3" s="241"/>
      <c r="F3" s="241"/>
      <c r="G3" s="241"/>
    </row>
    <row r="4" spans="1:10" ht="6" customHeight="1"/>
    <row r="5" spans="1:10" ht="16.5" customHeight="1">
      <c r="A5" s="39" t="s">
        <v>54</v>
      </c>
      <c r="C5" s="38" t="s">
        <v>22</v>
      </c>
      <c r="D5" s="39" t="s">
        <v>81</v>
      </c>
      <c r="E5" s="39"/>
      <c r="F5" s="39"/>
      <c r="G5" s="39"/>
    </row>
    <row r="6" spans="1:10" ht="16.5" customHeight="1">
      <c r="A6" s="39"/>
      <c r="D6" s="39"/>
      <c r="E6" s="39"/>
      <c r="F6" s="39"/>
      <c r="G6" s="39"/>
    </row>
    <row r="7" spans="1:10" ht="15.75" customHeight="1">
      <c r="A7" s="39" t="s">
        <v>18</v>
      </c>
      <c r="C7" s="38" t="s">
        <v>22</v>
      </c>
      <c r="D7" s="250" t="str">
        <f>RAB!F12</f>
        <v>DINAS KEPEMUDAAN DAN KEOLAHRAGAAN PROVINSI SUMATERA UTARA</v>
      </c>
      <c r="E7" s="250"/>
      <c r="F7" s="250"/>
      <c r="G7" s="250"/>
    </row>
    <row r="8" spans="1:10" ht="16.5" customHeight="1">
      <c r="A8" s="39" t="s">
        <v>19</v>
      </c>
      <c r="C8" s="38" t="s">
        <v>22</v>
      </c>
      <c r="D8" s="39" t="s">
        <v>93</v>
      </c>
      <c r="E8" s="39"/>
      <c r="F8" s="39"/>
      <c r="G8" s="39"/>
    </row>
    <row r="9" spans="1:10" ht="16.5" customHeight="1">
      <c r="A9" s="39" t="s">
        <v>78</v>
      </c>
      <c r="C9" s="38" t="s">
        <v>22</v>
      </c>
      <c r="D9" s="39" t="s">
        <v>96</v>
      </c>
      <c r="E9" s="39"/>
      <c r="F9" s="39"/>
      <c r="G9" s="39"/>
    </row>
    <row r="10" spans="1:10" ht="13.5" thickBot="1"/>
    <row r="11" spans="1:10" s="41" customFormat="1" ht="30" customHeight="1">
      <c r="A11" s="40" t="s">
        <v>10</v>
      </c>
      <c r="B11" s="242" t="s">
        <v>3</v>
      </c>
      <c r="C11" s="243"/>
      <c r="D11" s="243"/>
      <c r="E11" s="244"/>
      <c r="F11" s="243" t="s">
        <v>14</v>
      </c>
      <c r="G11" s="245"/>
    </row>
    <row r="12" spans="1:10" s="43" customFormat="1" ht="11.25" customHeight="1" thickBot="1">
      <c r="A12" s="42">
        <v>1</v>
      </c>
      <c r="B12" s="246">
        <v>2</v>
      </c>
      <c r="C12" s="247"/>
      <c r="D12" s="247"/>
      <c r="E12" s="248"/>
      <c r="F12" s="247">
        <v>3</v>
      </c>
      <c r="G12" s="249"/>
      <c r="J12" s="38"/>
    </row>
    <row r="13" spans="1:10" s="63" customFormat="1" ht="28.5" customHeight="1" thickTop="1">
      <c r="A13" s="61" t="s">
        <v>0</v>
      </c>
      <c r="B13" s="55" t="s">
        <v>1</v>
      </c>
      <c r="C13" s="55"/>
      <c r="D13" s="55"/>
      <c r="E13" s="56"/>
      <c r="F13" s="52" t="s">
        <v>17</v>
      </c>
      <c r="G13" s="62">
        <f>+RAB!L24</f>
        <v>120900000</v>
      </c>
    </row>
    <row r="14" spans="1:10" s="63" customFormat="1" ht="28.5" customHeight="1">
      <c r="A14" s="61" t="s">
        <v>11</v>
      </c>
      <c r="B14" s="55" t="s">
        <v>7</v>
      </c>
      <c r="C14" s="55"/>
      <c r="D14" s="55"/>
      <c r="E14" s="56"/>
      <c r="F14" s="52" t="s">
        <v>17</v>
      </c>
      <c r="G14" s="62">
        <f>+RAB!L41</f>
        <v>24900000</v>
      </c>
    </row>
    <row r="15" spans="1:10" ht="5.25" customHeight="1">
      <c r="A15" s="44"/>
      <c r="B15" s="45"/>
      <c r="C15" s="45"/>
      <c r="D15" s="45"/>
      <c r="E15" s="46"/>
      <c r="F15" s="47"/>
      <c r="G15" s="48"/>
    </row>
    <row r="16" spans="1:10" ht="24.95" customHeight="1">
      <c r="A16" s="49"/>
      <c r="B16" s="50"/>
      <c r="C16" s="50"/>
      <c r="D16" s="50"/>
      <c r="E16" s="51" t="s">
        <v>14</v>
      </c>
      <c r="F16" s="52" t="s">
        <v>17</v>
      </c>
      <c r="G16" s="53">
        <f>SUM(G13:G15)</f>
        <v>145800000</v>
      </c>
    </row>
    <row r="17" spans="1:7" ht="24.95" customHeight="1">
      <c r="A17" s="54"/>
      <c r="B17" s="55"/>
      <c r="C17" s="55"/>
      <c r="D17" s="55"/>
      <c r="E17" s="56" t="s">
        <v>15</v>
      </c>
      <c r="F17" s="52" t="s">
        <v>17</v>
      </c>
      <c r="G17" s="53">
        <f>G16*10/100</f>
        <v>14580000</v>
      </c>
    </row>
    <row r="18" spans="1:7" ht="24.95" customHeight="1">
      <c r="A18" s="54"/>
      <c r="B18" s="55"/>
      <c r="C18" s="55"/>
      <c r="D18" s="55"/>
      <c r="E18" s="56" t="s">
        <v>12</v>
      </c>
      <c r="F18" s="52" t="s">
        <v>17</v>
      </c>
      <c r="G18" s="53">
        <f>G17+G16</f>
        <v>160380000</v>
      </c>
    </row>
    <row r="19" spans="1:7" ht="24.95" customHeight="1">
      <c r="A19" s="54"/>
      <c r="B19" s="55"/>
      <c r="C19" s="55"/>
      <c r="D19" s="55"/>
      <c r="E19" s="56" t="s">
        <v>16</v>
      </c>
      <c r="F19" s="52" t="s">
        <v>17</v>
      </c>
      <c r="G19" s="57">
        <f>ROUNDDOWN(G18,-4)</f>
        <v>160380000</v>
      </c>
    </row>
    <row r="20" spans="1:7" ht="28.5" customHeight="1" thickBot="1">
      <c r="A20" s="236" t="str">
        <f>RAB!B46</f>
        <v>Terbilang : Seratus Enam Puluh Satu Juta Delapan Ratus Tiga Puluh Delapan Ribu Rupiah,-</v>
      </c>
      <c r="B20" s="237"/>
      <c r="C20" s="237"/>
      <c r="D20" s="237"/>
      <c r="E20" s="237"/>
      <c r="F20" s="237"/>
      <c r="G20" s="238"/>
    </row>
    <row r="21" spans="1:7" ht="12.75" customHeight="1">
      <c r="F21" s="58"/>
      <c r="G21" s="58"/>
    </row>
    <row r="22" spans="1:7">
      <c r="G22" s="59" t="s">
        <v>91</v>
      </c>
    </row>
    <row r="23" spans="1:7">
      <c r="A23" s="239"/>
      <c r="B23" s="239"/>
      <c r="C23" s="239"/>
      <c r="D23" s="239"/>
      <c r="G23" s="59" t="s">
        <v>85</v>
      </c>
    </row>
    <row r="24" spans="1:7">
      <c r="A24" s="239"/>
      <c r="B24" s="239"/>
      <c r="C24" s="239"/>
      <c r="D24" s="239"/>
      <c r="G24" s="59" t="s">
        <v>89</v>
      </c>
    </row>
    <row r="25" spans="1:7">
      <c r="A25" s="239"/>
      <c r="B25" s="239"/>
      <c r="C25" s="239"/>
      <c r="D25" s="239"/>
      <c r="G25" s="59" t="s">
        <v>88</v>
      </c>
    </row>
    <row r="26" spans="1:7">
      <c r="G26" s="59"/>
    </row>
    <row r="27" spans="1:7">
      <c r="G27" s="59"/>
    </row>
    <row r="28" spans="1:7">
      <c r="G28" s="59"/>
    </row>
    <row r="29" spans="1:7">
      <c r="G29" s="59"/>
    </row>
    <row r="30" spans="1:7">
      <c r="G30" s="59"/>
    </row>
    <row r="31" spans="1:7">
      <c r="A31" s="252"/>
      <c r="B31" s="253"/>
      <c r="C31" s="253"/>
      <c r="D31" s="253"/>
      <c r="G31" s="60" t="s">
        <v>86</v>
      </c>
    </row>
    <row r="32" spans="1:7">
      <c r="A32" s="254"/>
      <c r="B32" s="239"/>
      <c r="C32" s="239"/>
      <c r="D32" s="239"/>
      <c r="G32" s="59" t="s">
        <v>87</v>
      </c>
    </row>
    <row r="33" spans="1:7">
      <c r="G33" s="59"/>
    </row>
    <row r="34" spans="1:7" ht="15" customHeight="1">
      <c r="A34" s="239"/>
      <c r="B34" s="239"/>
      <c r="C34" s="239"/>
      <c r="D34" s="239"/>
      <c r="E34" s="239"/>
      <c r="F34" s="239"/>
      <c r="G34" s="239"/>
    </row>
    <row r="35" spans="1:7" ht="15" customHeight="1">
      <c r="A35" s="239"/>
      <c r="B35" s="239"/>
      <c r="C35" s="239"/>
      <c r="D35" s="239"/>
      <c r="E35" s="239"/>
      <c r="F35" s="239"/>
      <c r="G35" s="239"/>
    </row>
    <row r="36" spans="1:7" ht="15" customHeight="1">
      <c r="A36" s="239"/>
      <c r="B36" s="239"/>
      <c r="C36" s="239"/>
      <c r="D36" s="239"/>
      <c r="E36" s="239"/>
      <c r="F36" s="239"/>
      <c r="G36" s="239"/>
    </row>
    <row r="37" spans="1:7" ht="15" customHeight="1"/>
    <row r="38" spans="1:7" ht="15" customHeight="1"/>
    <row r="39" spans="1:7" ht="15" customHeight="1"/>
    <row r="40" spans="1:7" ht="15" customHeight="1">
      <c r="A40" s="255"/>
      <c r="B40" s="255"/>
      <c r="C40" s="255"/>
      <c r="D40" s="255"/>
      <c r="E40" s="255"/>
      <c r="F40" s="255"/>
      <c r="G40" s="255"/>
    </row>
    <row r="41" spans="1:7" ht="15" customHeight="1">
      <c r="A41" s="255"/>
      <c r="B41" s="255"/>
      <c r="C41" s="255"/>
      <c r="D41" s="255"/>
      <c r="E41" s="255"/>
      <c r="F41" s="255"/>
      <c r="G41" s="255"/>
    </row>
    <row r="42" spans="1:7" ht="15" customHeight="1">
      <c r="A42" s="251"/>
      <c r="B42" s="251"/>
      <c r="C42" s="251"/>
      <c r="D42" s="251"/>
      <c r="E42" s="251"/>
      <c r="F42" s="251"/>
      <c r="G42" s="251"/>
    </row>
    <row r="43" spans="1:7" ht="15" customHeight="1">
      <c r="A43" s="251"/>
      <c r="B43" s="251"/>
      <c r="C43" s="251"/>
      <c r="D43" s="251"/>
      <c r="E43" s="251"/>
      <c r="F43" s="251"/>
      <c r="G43" s="251"/>
    </row>
  </sheetData>
  <mergeCells count="20">
    <mergeCell ref="A43:G43"/>
    <mergeCell ref="A25:D25"/>
    <mergeCell ref="A31:D31"/>
    <mergeCell ref="A32:D32"/>
    <mergeCell ref="A36:G36"/>
    <mergeCell ref="A42:G42"/>
    <mergeCell ref="A41:G41"/>
    <mergeCell ref="A34:G34"/>
    <mergeCell ref="A35:G35"/>
    <mergeCell ref="A40:G40"/>
    <mergeCell ref="A20:G20"/>
    <mergeCell ref="A23:D23"/>
    <mergeCell ref="A24:D24"/>
    <mergeCell ref="A2:G2"/>
    <mergeCell ref="A3:G3"/>
    <mergeCell ref="B11:E11"/>
    <mergeCell ref="F11:G11"/>
    <mergeCell ref="B12:E12"/>
    <mergeCell ref="F12:G12"/>
    <mergeCell ref="D7:G7"/>
  </mergeCells>
  <printOptions horizontalCentered="1"/>
  <pageMargins left="0.39370078740157483" right="0.19685039370078741" top="0.78740157480314965" bottom="0.19685039370078741" header="0.51181102362204722" footer="0.51181102362204722"/>
  <pageSetup paperSize="9" orientation="portrait" horizontalDpi="4294967293" vertic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F0"/>
  </sheetPr>
  <dimension ref="B1:S61"/>
  <sheetViews>
    <sheetView showGridLines="0" tabSelected="1" view="pageBreakPreview" zoomScaleSheetLayoutView="100" workbookViewId="0">
      <selection activeCell="O22" sqref="O22"/>
    </sheetView>
  </sheetViews>
  <sheetFormatPr defaultColWidth="9.140625" defaultRowHeight="16.5"/>
  <cols>
    <col min="1" max="1" width="9.140625" style="64"/>
    <col min="2" max="2" width="4.7109375" style="64" customWidth="1"/>
    <col min="3" max="3" width="3" style="64" customWidth="1"/>
    <col min="4" max="4" width="9.42578125" style="64" customWidth="1"/>
    <col min="5" max="5" width="1.85546875" style="64" customWidth="1"/>
    <col min="6" max="6" width="48.140625" style="64" customWidth="1"/>
    <col min="7" max="7" width="5.5703125" style="66" customWidth="1"/>
    <col min="8" max="8" width="7" style="66" customWidth="1"/>
    <col min="9" max="9" width="6.5703125" style="66" customWidth="1"/>
    <col min="10" max="10" width="5.42578125" style="66" customWidth="1"/>
    <col min="11" max="11" width="18.28515625" style="66" customWidth="1"/>
    <col min="12" max="12" width="20.42578125" style="66" customWidth="1"/>
    <col min="13" max="13" width="5.42578125" style="64" customWidth="1"/>
    <col min="14" max="14" width="20.5703125" style="65" customWidth="1"/>
    <col min="15" max="17" width="4.7109375" style="66" customWidth="1"/>
    <col min="18" max="22" width="4.7109375" style="64" customWidth="1"/>
    <col min="23" max="16384" width="9.140625" style="64"/>
  </cols>
  <sheetData>
    <row r="1" spans="2:12" ht="17.25" thickBot="1"/>
    <row r="2" spans="2:12">
      <c r="B2" s="215"/>
      <c r="C2" s="131"/>
      <c r="D2" s="131"/>
      <c r="E2" s="131"/>
      <c r="F2" s="131"/>
      <c r="G2" s="216"/>
      <c r="H2" s="216"/>
      <c r="I2" s="216"/>
      <c r="J2" s="216"/>
      <c r="K2" s="216"/>
      <c r="L2" s="217"/>
    </row>
    <row r="3" spans="2:12">
      <c r="B3" s="218"/>
      <c r="L3" s="219"/>
    </row>
    <row r="4" spans="2:12">
      <c r="B4" s="218"/>
      <c r="L4" s="219"/>
    </row>
    <row r="5" spans="2:12">
      <c r="B5" s="218"/>
      <c r="L5" s="219"/>
    </row>
    <row r="6" spans="2:12">
      <c r="B6" s="218"/>
      <c r="L6" s="219"/>
    </row>
    <row r="7" spans="2:12">
      <c r="B7" s="218"/>
      <c r="L7" s="219"/>
    </row>
    <row r="8" spans="2:12">
      <c r="B8" s="218"/>
      <c r="L8" s="219"/>
    </row>
    <row r="9" spans="2:12">
      <c r="B9" s="218"/>
      <c r="L9" s="219"/>
    </row>
    <row r="10" spans="2:12">
      <c r="B10" s="218"/>
      <c r="L10" s="219"/>
    </row>
    <row r="11" spans="2:12" ht="27" customHeight="1">
      <c r="B11" s="296" t="s">
        <v>97</v>
      </c>
      <c r="C11" s="297"/>
      <c r="D11" s="297"/>
      <c r="E11" s="297"/>
      <c r="F11" s="297"/>
      <c r="G11" s="297"/>
      <c r="H11" s="297"/>
      <c r="I11" s="297"/>
      <c r="J11" s="297"/>
      <c r="K11" s="297"/>
      <c r="L11" s="298"/>
    </row>
    <row r="12" spans="2:12" ht="19.899999999999999" customHeight="1">
      <c r="B12" s="220" t="s">
        <v>109</v>
      </c>
      <c r="C12" s="67"/>
      <c r="D12" s="67"/>
      <c r="E12" s="141" t="s">
        <v>20</v>
      </c>
      <c r="F12" s="146" t="s">
        <v>116</v>
      </c>
      <c r="G12" s="146"/>
      <c r="H12" s="146"/>
      <c r="I12" s="146"/>
      <c r="J12" s="146"/>
      <c r="K12" s="146"/>
      <c r="L12" s="105"/>
    </row>
    <row r="13" spans="2:12" ht="19.899999999999999" customHeight="1">
      <c r="B13" s="220" t="s">
        <v>18</v>
      </c>
      <c r="C13" s="67"/>
      <c r="D13" s="67"/>
      <c r="E13" s="141" t="s">
        <v>20</v>
      </c>
      <c r="F13" s="150" t="s">
        <v>158</v>
      </c>
      <c r="G13" s="145"/>
      <c r="H13" s="145"/>
      <c r="I13" s="145"/>
      <c r="J13" s="145"/>
      <c r="K13" s="145"/>
      <c r="L13" s="105"/>
    </row>
    <row r="14" spans="2:12" ht="19.899999999999999" customHeight="1">
      <c r="B14" s="218" t="s">
        <v>19</v>
      </c>
      <c r="C14" s="67"/>
      <c r="D14" s="67"/>
      <c r="E14" s="67" t="s">
        <v>20</v>
      </c>
      <c r="F14" s="146" t="s">
        <v>117</v>
      </c>
      <c r="L14" s="105"/>
    </row>
    <row r="15" spans="2:12" ht="19.899999999999999" customHeight="1">
      <c r="B15" s="218" t="s">
        <v>78</v>
      </c>
      <c r="C15" s="67"/>
      <c r="D15" s="67"/>
      <c r="E15" s="67" t="s">
        <v>20</v>
      </c>
      <c r="F15" s="146" t="s">
        <v>153</v>
      </c>
      <c r="L15" s="105"/>
    </row>
    <row r="16" spans="2:12" ht="4.9000000000000004" customHeight="1">
      <c r="B16" s="221"/>
      <c r="C16" s="67"/>
      <c r="D16" s="67"/>
      <c r="E16" s="67"/>
      <c r="F16" s="67"/>
      <c r="G16" s="68"/>
      <c r="H16" s="68"/>
      <c r="I16" s="68"/>
      <c r="J16" s="68"/>
      <c r="K16" s="68"/>
      <c r="L16" s="105"/>
    </row>
    <row r="17" spans="2:19" s="71" customFormat="1" ht="19.899999999999999" customHeight="1">
      <c r="B17" s="260" t="s">
        <v>0</v>
      </c>
      <c r="C17" s="256" t="s">
        <v>1</v>
      </c>
      <c r="D17" s="256"/>
      <c r="E17" s="256"/>
      <c r="F17" s="256"/>
      <c r="G17" s="256"/>
      <c r="H17" s="256"/>
      <c r="I17" s="256"/>
      <c r="J17" s="256"/>
      <c r="K17" s="256"/>
      <c r="L17" s="257"/>
      <c r="N17" s="72"/>
      <c r="O17" s="73"/>
      <c r="P17" s="73"/>
      <c r="Q17" s="73"/>
    </row>
    <row r="18" spans="2:19" ht="4.5" customHeight="1" thickBot="1">
      <c r="B18" s="261"/>
      <c r="C18" s="258"/>
      <c r="D18" s="258"/>
      <c r="E18" s="258"/>
      <c r="F18" s="258"/>
      <c r="G18" s="258"/>
      <c r="H18" s="258"/>
      <c r="I18" s="258"/>
      <c r="J18" s="258"/>
      <c r="K18" s="258"/>
      <c r="L18" s="259"/>
    </row>
    <row r="19" spans="2:19" s="76" customFormat="1" ht="48.6" customHeight="1" thickBot="1">
      <c r="B19" s="164" t="s">
        <v>2</v>
      </c>
      <c r="C19" s="302" t="s">
        <v>155</v>
      </c>
      <c r="D19" s="303"/>
      <c r="E19" s="303"/>
      <c r="F19" s="304"/>
      <c r="G19" s="292" t="s">
        <v>95</v>
      </c>
      <c r="H19" s="293"/>
      <c r="I19" s="292" t="s">
        <v>139</v>
      </c>
      <c r="J19" s="293"/>
      <c r="K19" s="225" t="s">
        <v>98</v>
      </c>
      <c r="L19" s="165" t="s">
        <v>77</v>
      </c>
    </row>
    <row r="20" spans="2:19" ht="19.899999999999999" customHeight="1" thickTop="1">
      <c r="B20" s="166" t="s">
        <v>4</v>
      </c>
      <c r="C20" s="167" t="s">
        <v>131</v>
      </c>
      <c r="D20" s="168"/>
      <c r="E20" s="168"/>
      <c r="F20" s="168"/>
      <c r="G20" s="169"/>
      <c r="H20" s="170"/>
      <c r="I20" s="169"/>
      <c r="J20" s="170"/>
      <c r="K20" s="171"/>
      <c r="L20" s="172"/>
      <c r="N20" s="87"/>
      <c r="O20" s="88"/>
      <c r="P20" s="88"/>
      <c r="Q20" s="88"/>
      <c r="R20" s="88"/>
      <c r="S20" s="89"/>
    </row>
    <row r="21" spans="2:19" ht="34.9" customHeight="1">
      <c r="B21" s="160"/>
      <c r="C21" s="161">
        <v>1</v>
      </c>
      <c r="D21" s="270" t="s">
        <v>156</v>
      </c>
      <c r="E21" s="270"/>
      <c r="F21" s="271"/>
      <c r="G21" s="226">
        <v>1</v>
      </c>
      <c r="H21" s="102" t="s">
        <v>101</v>
      </c>
      <c r="I21" s="227">
        <v>3</v>
      </c>
      <c r="J21" s="228" t="s">
        <v>140</v>
      </c>
      <c r="K21" s="229">
        <v>20150000</v>
      </c>
      <c r="L21" s="196">
        <f>K21*I21*G21</f>
        <v>60450000</v>
      </c>
      <c r="N21" s="148"/>
      <c r="Q21" s="97"/>
      <c r="R21" s="98"/>
      <c r="S21" s="71"/>
    </row>
    <row r="22" spans="2:19" ht="34.9" customHeight="1">
      <c r="B22" s="162"/>
      <c r="C22" s="163">
        <v>2</v>
      </c>
      <c r="D22" s="308" t="s">
        <v>157</v>
      </c>
      <c r="E22" s="308"/>
      <c r="F22" s="309"/>
      <c r="G22" s="230">
        <v>1</v>
      </c>
      <c r="H22" s="205" t="s">
        <v>101</v>
      </c>
      <c r="I22" s="231">
        <v>3</v>
      </c>
      <c r="J22" s="232" t="s">
        <v>140</v>
      </c>
      <c r="K22" s="233">
        <v>20150000</v>
      </c>
      <c r="L22" s="207">
        <f>K22*I22*G22</f>
        <v>60450000</v>
      </c>
      <c r="Q22" s="97"/>
      <c r="R22" s="98"/>
      <c r="S22" s="71"/>
    </row>
    <row r="23" spans="2:19" ht="20.100000000000001" customHeight="1">
      <c r="B23" s="305" t="s">
        <v>5</v>
      </c>
      <c r="C23" s="306"/>
      <c r="D23" s="306"/>
      <c r="E23" s="306"/>
      <c r="F23" s="306"/>
      <c r="G23" s="306"/>
      <c r="H23" s="306"/>
      <c r="I23" s="306"/>
      <c r="J23" s="306"/>
      <c r="K23" s="307"/>
      <c r="L23" s="100">
        <f>SUM(L21:L22)</f>
        <v>120900000</v>
      </c>
      <c r="N23" s="99"/>
      <c r="Q23" s="97"/>
      <c r="R23" s="98"/>
      <c r="S23" s="71"/>
    </row>
    <row r="24" spans="2:19" ht="19.899999999999999" customHeight="1">
      <c r="B24" s="289" t="s">
        <v>82</v>
      </c>
      <c r="C24" s="290"/>
      <c r="D24" s="290"/>
      <c r="E24" s="290"/>
      <c r="F24" s="290"/>
      <c r="G24" s="290"/>
      <c r="H24" s="290"/>
      <c r="I24" s="290"/>
      <c r="J24" s="290"/>
      <c r="K24" s="291"/>
      <c r="L24" s="213">
        <f>SUM(L21:L23)/2</f>
        <v>120900000</v>
      </c>
    </row>
    <row r="25" spans="2:19" ht="7.5" customHeight="1">
      <c r="B25" s="90"/>
      <c r="C25" s="67"/>
      <c r="D25" s="67"/>
      <c r="E25" s="67"/>
      <c r="F25" s="67"/>
      <c r="G25" s="68"/>
      <c r="H25" s="68"/>
      <c r="I25" s="68"/>
      <c r="J25" s="68"/>
      <c r="K25" s="68"/>
      <c r="L25" s="105"/>
    </row>
    <row r="26" spans="2:19" ht="19.899999999999999" customHeight="1">
      <c r="B26" s="81" t="s">
        <v>11</v>
      </c>
      <c r="C26" s="70" t="s">
        <v>7</v>
      </c>
      <c r="D26" s="70"/>
      <c r="E26" s="70"/>
      <c r="F26" s="70"/>
      <c r="G26" s="68"/>
      <c r="H26" s="68"/>
      <c r="I26" s="68"/>
      <c r="J26" s="68"/>
      <c r="K26" s="68"/>
      <c r="L26" s="105"/>
    </row>
    <row r="27" spans="2:19" ht="3.75" customHeight="1" thickBot="1">
      <c r="B27" s="106"/>
      <c r="C27" s="107"/>
      <c r="D27" s="107"/>
      <c r="E27" s="107"/>
      <c r="F27" s="107"/>
      <c r="G27" s="108"/>
      <c r="H27" s="108"/>
      <c r="I27" s="108"/>
      <c r="J27" s="108"/>
      <c r="K27" s="108"/>
      <c r="L27" s="109"/>
    </row>
    <row r="28" spans="2:19" s="113" customFormat="1" ht="43.9" customHeight="1" thickBot="1">
      <c r="B28" s="181" t="s">
        <v>2</v>
      </c>
      <c r="C28" s="280" t="s">
        <v>3</v>
      </c>
      <c r="D28" s="281"/>
      <c r="E28" s="281"/>
      <c r="F28" s="282"/>
      <c r="G28" s="292" t="s">
        <v>8</v>
      </c>
      <c r="H28" s="293"/>
      <c r="I28" s="292" t="s">
        <v>9</v>
      </c>
      <c r="J28" s="293"/>
      <c r="K28" s="234" t="s">
        <v>94</v>
      </c>
      <c r="L28" s="235" t="s">
        <v>92</v>
      </c>
      <c r="N28" s="114"/>
      <c r="O28" s="115"/>
      <c r="P28" s="115"/>
      <c r="Q28" s="115"/>
    </row>
    <row r="29" spans="2:19" ht="18" customHeight="1" thickTop="1">
      <c r="B29" s="182" t="s">
        <v>4</v>
      </c>
      <c r="C29" s="183" t="s">
        <v>79</v>
      </c>
      <c r="D29" s="184"/>
      <c r="E29" s="185"/>
      <c r="F29" s="186"/>
      <c r="G29" s="187"/>
      <c r="H29" s="188"/>
      <c r="I29" s="187"/>
      <c r="J29" s="188"/>
      <c r="K29" s="189"/>
      <c r="L29" s="190"/>
    </row>
    <row r="30" spans="2:19" ht="20.100000000000001" customHeight="1">
      <c r="B30" s="191"/>
      <c r="C30" s="192">
        <v>1</v>
      </c>
      <c r="D30" s="193" t="s">
        <v>141</v>
      </c>
      <c r="E30" s="193"/>
      <c r="F30" s="194"/>
      <c r="G30" s="294" t="s">
        <v>142</v>
      </c>
      <c r="H30" s="295"/>
      <c r="I30" s="294">
        <v>3</v>
      </c>
      <c r="J30" s="295"/>
      <c r="K30" s="195">
        <v>2500000</v>
      </c>
      <c r="L30" s="196">
        <f>K30*I30</f>
        <v>7500000</v>
      </c>
    </row>
    <row r="31" spans="2:19" ht="20.100000000000001" customHeight="1">
      <c r="B31" s="197"/>
      <c r="C31" s="198">
        <v>2</v>
      </c>
      <c r="D31" s="199" t="s">
        <v>152</v>
      </c>
      <c r="E31" s="199"/>
      <c r="F31" s="199"/>
      <c r="G31" s="266" t="s">
        <v>132</v>
      </c>
      <c r="H31" s="267"/>
      <c r="I31" s="266">
        <v>4</v>
      </c>
      <c r="J31" s="267"/>
      <c r="K31" s="200">
        <v>1350000</v>
      </c>
      <c r="L31" s="201">
        <f>K31*I31</f>
        <v>5400000</v>
      </c>
    </row>
    <row r="32" spans="2:19" ht="20.100000000000001" customHeight="1">
      <c r="B32" s="202"/>
      <c r="C32" s="203">
        <v>3</v>
      </c>
      <c r="D32" s="204" t="s">
        <v>159</v>
      </c>
      <c r="E32" s="204"/>
      <c r="F32" s="204"/>
      <c r="G32" s="268" t="s">
        <v>142</v>
      </c>
      <c r="H32" s="269"/>
      <c r="I32" s="268">
        <v>3</v>
      </c>
      <c r="J32" s="269"/>
      <c r="K32" s="206">
        <v>1000000</v>
      </c>
      <c r="L32" s="207">
        <f>K32*I32</f>
        <v>3000000</v>
      </c>
    </row>
    <row r="33" spans="2:17" ht="19.899999999999999" customHeight="1">
      <c r="B33" s="277" t="s">
        <v>5</v>
      </c>
      <c r="C33" s="278"/>
      <c r="D33" s="278"/>
      <c r="E33" s="278"/>
      <c r="F33" s="278"/>
      <c r="G33" s="278"/>
      <c r="H33" s="278"/>
      <c r="I33" s="278"/>
      <c r="J33" s="278"/>
      <c r="K33" s="279"/>
      <c r="L33" s="100">
        <f>SUM(L30:L32)</f>
        <v>15900000</v>
      </c>
    </row>
    <row r="34" spans="2:17" ht="19.899999999999999" customHeight="1">
      <c r="B34" s="173" t="s">
        <v>6</v>
      </c>
      <c r="C34" s="174" t="s">
        <v>80</v>
      </c>
      <c r="D34" s="175"/>
      <c r="E34" s="175"/>
      <c r="F34" s="176"/>
      <c r="G34" s="177"/>
      <c r="H34" s="178"/>
      <c r="I34" s="208"/>
      <c r="J34" s="209"/>
      <c r="K34" s="179"/>
      <c r="L34" s="180"/>
    </row>
    <row r="35" spans="2:17" ht="20.100000000000001" customHeight="1">
      <c r="B35" s="191"/>
      <c r="C35" s="192">
        <v>1</v>
      </c>
      <c r="D35" s="193" t="s">
        <v>143</v>
      </c>
      <c r="E35" s="193"/>
      <c r="F35" s="194"/>
      <c r="G35" s="294" t="s">
        <v>145</v>
      </c>
      <c r="H35" s="295"/>
      <c r="I35" s="262">
        <v>5</v>
      </c>
      <c r="J35" s="263"/>
      <c r="K35" s="195">
        <v>250000</v>
      </c>
      <c r="L35" s="196">
        <f>K35*I35</f>
        <v>1250000</v>
      </c>
    </row>
    <row r="36" spans="2:17" ht="20.100000000000001" customHeight="1">
      <c r="B36" s="197"/>
      <c r="C36" s="198">
        <v>2</v>
      </c>
      <c r="D36" s="199" t="s">
        <v>154</v>
      </c>
      <c r="E36" s="199"/>
      <c r="F36" s="210"/>
      <c r="G36" s="266" t="s">
        <v>145</v>
      </c>
      <c r="H36" s="267"/>
      <c r="I36" s="272">
        <v>16</v>
      </c>
      <c r="J36" s="273"/>
      <c r="K36" s="211">
        <v>200000</v>
      </c>
      <c r="L36" s="201">
        <f t="shared" ref="L36:L38" si="0">K36*I36</f>
        <v>3200000</v>
      </c>
    </row>
    <row r="37" spans="2:17" ht="20.100000000000001" customHeight="1">
      <c r="B37" s="197"/>
      <c r="C37" s="198">
        <v>3</v>
      </c>
      <c r="D37" s="199" t="s">
        <v>144</v>
      </c>
      <c r="E37" s="199"/>
      <c r="F37" s="210"/>
      <c r="G37" s="266" t="s">
        <v>145</v>
      </c>
      <c r="H37" s="267"/>
      <c r="I37" s="272">
        <v>16</v>
      </c>
      <c r="J37" s="273"/>
      <c r="K37" s="211">
        <v>150000</v>
      </c>
      <c r="L37" s="201">
        <f t="shared" si="0"/>
        <v>2400000</v>
      </c>
    </row>
    <row r="38" spans="2:17" ht="20.100000000000001" customHeight="1">
      <c r="B38" s="197"/>
      <c r="C38" s="198">
        <v>4</v>
      </c>
      <c r="D38" s="199" t="s">
        <v>146</v>
      </c>
      <c r="E38" s="199"/>
      <c r="F38" s="210"/>
      <c r="G38" s="266" t="s">
        <v>145</v>
      </c>
      <c r="H38" s="267"/>
      <c r="I38" s="272">
        <v>5</v>
      </c>
      <c r="J38" s="273"/>
      <c r="K38" s="211">
        <v>150000</v>
      </c>
      <c r="L38" s="201">
        <f t="shared" si="0"/>
        <v>750000</v>
      </c>
    </row>
    <row r="39" spans="2:17" ht="20.100000000000001" customHeight="1">
      <c r="B39" s="202"/>
      <c r="C39" s="203">
        <v>5</v>
      </c>
      <c r="D39" s="204" t="s">
        <v>114</v>
      </c>
      <c r="E39" s="204"/>
      <c r="F39" s="212"/>
      <c r="G39" s="268" t="s">
        <v>99</v>
      </c>
      <c r="H39" s="269"/>
      <c r="I39" s="264">
        <v>1</v>
      </c>
      <c r="J39" s="265"/>
      <c r="K39" s="206">
        <v>1400000</v>
      </c>
      <c r="L39" s="207">
        <f t="shared" ref="L39" si="1">K39*I39</f>
        <v>1400000</v>
      </c>
    </row>
    <row r="40" spans="2:17" ht="19.899999999999999" customHeight="1">
      <c r="B40" s="277" t="s">
        <v>5</v>
      </c>
      <c r="C40" s="278"/>
      <c r="D40" s="278"/>
      <c r="E40" s="278"/>
      <c r="F40" s="278"/>
      <c r="G40" s="278"/>
      <c r="H40" s="278"/>
      <c r="I40" s="278"/>
      <c r="J40" s="278"/>
      <c r="K40" s="279"/>
      <c r="L40" s="126">
        <f>SUM(L35:L39)</f>
        <v>9000000</v>
      </c>
    </row>
    <row r="41" spans="2:17" ht="19.899999999999999" customHeight="1" thickBot="1">
      <c r="B41" s="283" t="s">
        <v>83</v>
      </c>
      <c r="C41" s="284"/>
      <c r="D41" s="284"/>
      <c r="E41" s="284"/>
      <c r="F41" s="284"/>
      <c r="G41" s="284"/>
      <c r="H41" s="284"/>
      <c r="I41" s="284"/>
      <c r="J41" s="284"/>
      <c r="K41" s="285"/>
      <c r="L41" s="214">
        <f>SUM(L30:L40)/2</f>
        <v>24900000</v>
      </c>
    </row>
    <row r="42" spans="2:17" ht="20.100000000000001" customHeight="1">
      <c r="B42" s="286" t="s">
        <v>84</v>
      </c>
      <c r="C42" s="287"/>
      <c r="D42" s="287"/>
      <c r="E42" s="287"/>
      <c r="F42" s="287"/>
      <c r="G42" s="287"/>
      <c r="H42" s="287"/>
      <c r="I42" s="287"/>
      <c r="J42" s="287"/>
      <c r="K42" s="288"/>
      <c r="L42" s="126">
        <f>L41+L24</f>
        <v>145800000</v>
      </c>
    </row>
    <row r="43" spans="2:17" ht="20.100000000000001" customHeight="1">
      <c r="B43" s="277" t="s">
        <v>107</v>
      </c>
      <c r="C43" s="278"/>
      <c r="D43" s="278"/>
      <c r="E43" s="278"/>
      <c r="F43" s="278"/>
      <c r="G43" s="278"/>
      <c r="H43" s="278"/>
      <c r="I43" s="278"/>
      <c r="J43" s="278"/>
      <c r="K43" s="279"/>
      <c r="L43" s="128">
        <f>L42*11%</f>
        <v>16038000</v>
      </c>
    </row>
    <row r="44" spans="2:17" ht="20.100000000000001" customHeight="1">
      <c r="B44" s="277" t="s">
        <v>75</v>
      </c>
      <c r="C44" s="278"/>
      <c r="D44" s="278"/>
      <c r="E44" s="278"/>
      <c r="F44" s="278"/>
      <c r="G44" s="278"/>
      <c r="H44" s="278"/>
      <c r="I44" s="278"/>
      <c r="J44" s="278"/>
      <c r="K44" s="279"/>
      <c r="L44" s="100">
        <f>+L42+L43</f>
        <v>161838000</v>
      </c>
      <c r="M44" s="129"/>
    </row>
    <row r="45" spans="2:17" ht="20.100000000000001" customHeight="1" thickBot="1">
      <c r="B45" s="299" t="s">
        <v>76</v>
      </c>
      <c r="C45" s="300"/>
      <c r="D45" s="300"/>
      <c r="E45" s="300"/>
      <c r="F45" s="300"/>
      <c r="G45" s="300"/>
      <c r="H45" s="300"/>
      <c r="I45" s="300"/>
      <c r="J45" s="300"/>
      <c r="K45" s="301"/>
      <c r="L45" s="130">
        <f>ROUNDDOWN(L44,-3)</f>
        <v>161838000</v>
      </c>
    </row>
    <row r="46" spans="2:17" ht="28.5" customHeight="1" thickBot="1">
      <c r="B46" s="274" t="s">
        <v>160</v>
      </c>
      <c r="C46" s="275"/>
      <c r="D46" s="275"/>
      <c r="E46" s="275"/>
      <c r="F46" s="275"/>
      <c r="G46" s="275"/>
      <c r="H46" s="275"/>
      <c r="I46" s="275"/>
      <c r="J46" s="275"/>
      <c r="K46" s="275"/>
      <c r="L46" s="276"/>
    </row>
    <row r="47" spans="2:17" s="133" customFormat="1" ht="9.75" customHeight="1">
      <c r="B47" s="131"/>
      <c r="C47" s="131"/>
      <c r="D47" s="131"/>
      <c r="E47" s="131"/>
      <c r="F47" s="131"/>
      <c r="G47" s="66"/>
      <c r="H47" s="66"/>
      <c r="I47" s="132"/>
      <c r="J47" s="132"/>
      <c r="K47" s="132"/>
      <c r="L47" s="132"/>
      <c r="N47" s="134"/>
      <c r="O47" s="135"/>
      <c r="P47" s="135"/>
      <c r="Q47" s="135"/>
    </row>
    <row r="48" spans="2:17" s="133" customFormat="1" ht="9.75" customHeight="1">
      <c r="B48" s="64"/>
      <c r="C48" s="64"/>
      <c r="D48" s="64"/>
      <c r="E48" s="64"/>
      <c r="F48" s="64"/>
      <c r="G48" s="66"/>
      <c r="H48" s="66"/>
      <c r="I48" s="136"/>
      <c r="J48" s="136"/>
      <c r="K48" s="136"/>
      <c r="L48" s="136"/>
      <c r="N48" s="134"/>
      <c r="O48" s="135"/>
      <c r="P48" s="135"/>
      <c r="Q48" s="135"/>
    </row>
    <row r="49" spans="2:17" s="133" customFormat="1" ht="15" customHeight="1">
      <c r="B49" s="66"/>
      <c r="C49" s="66"/>
      <c r="D49" s="67"/>
      <c r="E49" s="66"/>
      <c r="F49" s="66"/>
      <c r="G49" s="66"/>
      <c r="K49" s="222" t="s">
        <v>147</v>
      </c>
      <c r="L49" s="136"/>
      <c r="M49" s="137"/>
      <c r="N49" s="134"/>
      <c r="O49" s="135"/>
      <c r="P49" s="135"/>
      <c r="Q49" s="135"/>
    </row>
    <row r="50" spans="2:17" s="133" customFormat="1" ht="15" customHeight="1">
      <c r="B50" s="66"/>
      <c r="C50" s="66"/>
      <c r="D50" s="138"/>
      <c r="E50" s="66"/>
      <c r="F50" s="66"/>
      <c r="G50" s="66"/>
      <c r="K50" s="223" t="s">
        <v>125</v>
      </c>
      <c r="L50" s="136"/>
      <c r="M50" s="137"/>
      <c r="N50" s="134"/>
      <c r="O50" s="135"/>
      <c r="P50" s="135"/>
      <c r="Q50" s="135"/>
    </row>
    <row r="51" spans="2:17" ht="15" customHeight="1">
      <c r="D51" s="138"/>
      <c r="H51" s="64"/>
      <c r="I51" s="64"/>
      <c r="J51" s="64"/>
      <c r="K51" s="222" t="s">
        <v>148</v>
      </c>
      <c r="L51" s="136"/>
    </row>
    <row r="52" spans="2:17" ht="15" customHeight="1">
      <c r="B52" s="140"/>
      <c r="C52" s="71"/>
      <c r="D52" s="67"/>
      <c r="E52" s="71"/>
      <c r="F52" s="71"/>
      <c r="H52" s="64"/>
      <c r="I52" s="64"/>
      <c r="J52" s="64"/>
      <c r="K52" s="222" t="s">
        <v>149</v>
      </c>
      <c r="L52" s="139"/>
    </row>
    <row r="53" spans="2:17" ht="15" customHeight="1">
      <c r="B53" s="129"/>
      <c r="D53" s="67"/>
      <c r="H53" s="64"/>
      <c r="I53" s="64"/>
      <c r="J53" s="64"/>
      <c r="K53" s="222" t="s">
        <v>150</v>
      </c>
      <c r="L53" s="159"/>
    </row>
    <row r="54" spans="2:17" ht="15" customHeight="1">
      <c r="B54" s="140"/>
      <c r="C54" s="71"/>
      <c r="D54" s="67"/>
      <c r="E54" s="71"/>
      <c r="F54" s="71"/>
      <c r="H54" s="64"/>
      <c r="I54" s="64"/>
      <c r="J54" s="64"/>
      <c r="K54" s="222" t="s">
        <v>151</v>
      </c>
      <c r="L54" s="139"/>
    </row>
    <row r="55" spans="2:17" ht="15" customHeight="1">
      <c r="B55" s="140"/>
      <c r="C55" s="71"/>
      <c r="D55" s="67"/>
      <c r="E55" s="71"/>
      <c r="F55" s="71"/>
      <c r="H55" s="64"/>
      <c r="I55" s="64"/>
      <c r="J55" s="64"/>
      <c r="K55" s="224"/>
      <c r="L55" s="139"/>
    </row>
    <row r="56" spans="2:17" ht="15" customHeight="1">
      <c r="B56" s="140"/>
      <c r="C56" s="71"/>
      <c r="D56" s="67"/>
      <c r="E56" s="71"/>
      <c r="F56" s="71"/>
      <c r="H56" s="64"/>
      <c r="I56" s="64"/>
      <c r="J56" s="64"/>
      <c r="K56" s="224"/>
      <c r="L56" s="139"/>
    </row>
    <row r="57" spans="2:17" ht="15" customHeight="1">
      <c r="B57" s="129"/>
      <c r="C57" s="129"/>
      <c r="D57" s="71"/>
      <c r="E57" s="129"/>
      <c r="F57" s="129"/>
      <c r="H57" s="64"/>
      <c r="I57" s="64"/>
      <c r="J57" s="64"/>
      <c r="K57" s="223"/>
      <c r="L57" s="136"/>
    </row>
    <row r="58" spans="2:17">
      <c r="H58" s="64"/>
      <c r="I58" s="64"/>
      <c r="J58" s="64"/>
    </row>
    <row r="59" spans="2:17">
      <c r="H59" s="64"/>
      <c r="I59" s="64"/>
      <c r="J59" s="64"/>
      <c r="K59" s="88" t="s">
        <v>128</v>
      </c>
    </row>
    <row r="60" spans="2:17">
      <c r="D60" s="70"/>
      <c r="H60" s="64"/>
      <c r="I60" s="64"/>
      <c r="J60" s="64"/>
      <c r="K60" s="66" t="s">
        <v>129</v>
      </c>
    </row>
    <row r="61" spans="2:17" ht="17.25">
      <c r="D61" s="67"/>
    </row>
  </sheetData>
  <mergeCells count="37">
    <mergeCell ref="B11:L11"/>
    <mergeCell ref="B45:K45"/>
    <mergeCell ref="C19:F19"/>
    <mergeCell ref="B23:K23"/>
    <mergeCell ref="B33:K33"/>
    <mergeCell ref="B40:K40"/>
    <mergeCell ref="I19:J19"/>
    <mergeCell ref="G19:H19"/>
    <mergeCell ref="G28:H28"/>
    <mergeCell ref="G30:H30"/>
    <mergeCell ref="G32:H32"/>
    <mergeCell ref="D22:F22"/>
    <mergeCell ref="I36:J36"/>
    <mergeCell ref="I37:J37"/>
    <mergeCell ref="G37:H37"/>
    <mergeCell ref="B46:L46"/>
    <mergeCell ref="G31:H31"/>
    <mergeCell ref="I31:J31"/>
    <mergeCell ref="B44:K44"/>
    <mergeCell ref="C28:F28"/>
    <mergeCell ref="B41:K41"/>
    <mergeCell ref="B42:K42"/>
    <mergeCell ref="B43:K43"/>
    <mergeCell ref="I28:J28"/>
    <mergeCell ref="I30:J30"/>
    <mergeCell ref="I32:J32"/>
    <mergeCell ref="G35:H35"/>
    <mergeCell ref="C17:L18"/>
    <mergeCell ref="B17:B18"/>
    <mergeCell ref="I35:J35"/>
    <mergeCell ref="I39:J39"/>
    <mergeCell ref="G36:H36"/>
    <mergeCell ref="G39:H39"/>
    <mergeCell ref="D21:F21"/>
    <mergeCell ref="G38:H38"/>
    <mergeCell ref="I38:J38"/>
    <mergeCell ref="B24:K24"/>
  </mergeCells>
  <printOptions horizontalCentered="1"/>
  <pageMargins left="0.51" right="0.19685039370078741" top="0.21" bottom="0.12" header="0.13" footer="0.19685039370078741"/>
  <pageSetup paperSize="10000" scale="71" orientation="portrait" horizontalDpi="4294967293" verticalDpi="4294967293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2628BB-F503-452D-80EB-85C5B9B5A66E}">
  <sheetPr>
    <tabColor rgb="FF00B0F0"/>
  </sheetPr>
  <dimension ref="B10:S65"/>
  <sheetViews>
    <sheetView showGridLines="0" view="pageBreakPreview" zoomScale="90" zoomScaleSheetLayoutView="90" workbookViewId="0">
      <selection activeCell="B53" sqref="B53:L53"/>
    </sheetView>
  </sheetViews>
  <sheetFormatPr defaultColWidth="9.140625" defaultRowHeight="16.5"/>
  <cols>
    <col min="1" max="1" width="9.140625" style="64"/>
    <col min="2" max="2" width="4.7109375" style="64" customWidth="1"/>
    <col min="3" max="3" width="3" style="64" customWidth="1"/>
    <col min="4" max="4" width="9.42578125" style="64" customWidth="1"/>
    <col min="5" max="5" width="1.85546875" style="64" customWidth="1"/>
    <col min="6" max="6" width="47.85546875" style="64" customWidth="1"/>
    <col min="7" max="7" width="5.5703125" style="66" customWidth="1"/>
    <col min="8" max="8" width="7" style="66" customWidth="1"/>
    <col min="9" max="9" width="6.5703125" style="66" customWidth="1"/>
    <col min="10" max="10" width="5.42578125" style="66" customWidth="1"/>
    <col min="11" max="11" width="17.42578125" style="66" customWidth="1"/>
    <col min="12" max="12" width="20.42578125" style="66" customWidth="1"/>
    <col min="13" max="13" width="5.42578125" style="64" customWidth="1"/>
    <col min="14" max="14" width="20.5703125" style="65" customWidth="1"/>
    <col min="15" max="17" width="4.7109375" style="66" customWidth="1"/>
    <col min="18" max="22" width="4.7109375" style="64" customWidth="1"/>
    <col min="23" max="16384" width="9.140625" style="64"/>
  </cols>
  <sheetData>
    <row r="10" spans="2:17" ht="21" customHeight="1">
      <c r="B10" s="324" t="s">
        <v>133</v>
      </c>
      <c r="C10" s="324"/>
      <c r="D10" s="324"/>
      <c r="E10" s="324"/>
      <c r="F10" s="324"/>
      <c r="G10" s="324"/>
      <c r="H10" s="324"/>
      <c r="I10" s="324"/>
      <c r="J10" s="324"/>
      <c r="K10" s="324"/>
      <c r="L10" s="324"/>
    </row>
    <row r="11" spans="2:17" ht="19.899999999999999" customHeight="1">
      <c r="B11" s="147" t="s">
        <v>109</v>
      </c>
      <c r="C11" s="67"/>
      <c r="D11" s="67"/>
      <c r="E11" s="141" t="s">
        <v>20</v>
      </c>
      <c r="F11" s="146" t="s">
        <v>116</v>
      </c>
      <c r="G11" s="146"/>
      <c r="H11" s="146"/>
      <c r="I11" s="146"/>
      <c r="J11" s="146"/>
      <c r="K11" s="146"/>
      <c r="L11" s="68"/>
    </row>
    <row r="12" spans="2:17" ht="19.899999999999999" customHeight="1">
      <c r="B12" s="147" t="s">
        <v>18</v>
      </c>
      <c r="C12" s="67"/>
      <c r="D12" s="67"/>
      <c r="E12" s="141" t="s">
        <v>20</v>
      </c>
      <c r="F12" s="150" t="s">
        <v>130</v>
      </c>
      <c r="G12" s="145"/>
      <c r="H12" s="145"/>
      <c r="I12" s="145"/>
      <c r="J12" s="145"/>
      <c r="K12" s="145"/>
      <c r="L12" s="68"/>
    </row>
    <row r="13" spans="2:17" ht="19.899999999999999" customHeight="1">
      <c r="B13" s="64" t="s">
        <v>19</v>
      </c>
      <c r="C13" s="67"/>
      <c r="D13" s="67"/>
      <c r="E13" s="67" t="s">
        <v>20</v>
      </c>
      <c r="F13" s="146" t="s">
        <v>117</v>
      </c>
      <c r="L13" s="68"/>
    </row>
    <row r="14" spans="2:17" ht="19.899999999999999" customHeight="1">
      <c r="B14" s="64" t="s">
        <v>78</v>
      </c>
      <c r="C14" s="67"/>
      <c r="D14" s="67"/>
      <c r="E14" s="67" t="s">
        <v>20</v>
      </c>
      <c r="F14" s="146" t="s">
        <v>118</v>
      </c>
      <c r="L14" s="68"/>
    </row>
    <row r="15" spans="2:17" ht="9.75" customHeight="1">
      <c r="B15" s="67"/>
      <c r="C15" s="67"/>
      <c r="D15" s="67"/>
      <c r="E15" s="67"/>
      <c r="F15" s="67"/>
      <c r="G15" s="68"/>
      <c r="H15" s="68"/>
      <c r="I15" s="68"/>
      <c r="J15" s="68"/>
      <c r="K15" s="68"/>
      <c r="L15" s="68"/>
    </row>
    <row r="16" spans="2:17" s="71" customFormat="1" ht="15">
      <c r="B16" s="69" t="s">
        <v>0</v>
      </c>
      <c r="C16" s="70" t="s">
        <v>1</v>
      </c>
      <c r="D16" s="70"/>
      <c r="E16" s="70"/>
      <c r="F16" s="70"/>
      <c r="G16" s="69"/>
      <c r="H16" s="69"/>
      <c r="I16" s="69"/>
      <c r="J16" s="69"/>
      <c r="K16" s="69"/>
      <c r="L16" s="69"/>
      <c r="N16" s="72"/>
      <c r="O16" s="73"/>
      <c r="P16" s="73"/>
      <c r="Q16" s="73"/>
    </row>
    <row r="17" spans="2:19" ht="4.5" customHeight="1" thickBot="1">
      <c r="B17" s="68"/>
      <c r="C17" s="67"/>
      <c r="D17" s="67"/>
      <c r="E17" s="67"/>
      <c r="F17" s="67"/>
      <c r="G17" s="68"/>
      <c r="H17" s="68"/>
      <c r="I17" s="68"/>
      <c r="J17" s="68"/>
      <c r="K17" s="68"/>
      <c r="L17" s="68"/>
    </row>
    <row r="18" spans="2:19" s="76" customFormat="1" ht="37.5" customHeight="1" thickBot="1">
      <c r="B18" s="74" t="s">
        <v>2</v>
      </c>
      <c r="C18" s="325" t="s">
        <v>3</v>
      </c>
      <c r="D18" s="326"/>
      <c r="E18" s="326"/>
      <c r="F18" s="327"/>
      <c r="G18" s="325" t="s">
        <v>95</v>
      </c>
      <c r="H18" s="327"/>
      <c r="I18" s="325" t="s">
        <v>8</v>
      </c>
      <c r="J18" s="327"/>
      <c r="K18" s="75" t="s">
        <v>98</v>
      </c>
      <c r="L18" s="149" t="s">
        <v>136</v>
      </c>
    </row>
    <row r="19" spans="2:19" s="156" customFormat="1" ht="12" customHeight="1" thickTop="1">
      <c r="B19" s="153">
        <v>1</v>
      </c>
      <c r="C19" s="330">
        <v>2</v>
      </c>
      <c r="D19" s="331"/>
      <c r="E19" s="331"/>
      <c r="F19" s="332"/>
      <c r="G19" s="330">
        <v>3</v>
      </c>
      <c r="H19" s="332"/>
      <c r="I19" s="330">
        <v>4</v>
      </c>
      <c r="J19" s="332"/>
      <c r="K19" s="154">
        <v>5</v>
      </c>
      <c r="L19" s="155">
        <v>6</v>
      </c>
      <c r="N19" s="157"/>
      <c r="O19" s="158"/>
      <c r="P19" s="158"/>
      <c r="Q19" s="158"/>
    </row>
    <row r="20" spans="2:19" ht="20.100000000000001" customHeight="1">
      <c r="B20" s="81" t="s">
        <v>4</v>
      </c>
      <c r="C20" s="82" t="s">
        <v>131</v>
      </c>
      <c r="D20" s="67"/>
      <c r="E20" s="67"/>
      <c r="F20" s="67"/>
      <c r="G20" s="83"/>
      <c r="H20" s="84"/>
      <c r="I20" s="83"/>
      <c r="J20" s="84"/>
      <c r="K20" s="85"/>
      <c r="L20" s="86"/>
      <c r="N20" s="87"/>
      <c r="O20" s="88"/>
      <c r="P20" s="88"/>
      <c r="Q20" s="88"/>
      <c r="R20" s="88"/>
      <c r="S20" s="89"/>
    </row>
    <row r="21" spans="2:19" ht="20.100000000000001" customHeight="1">
      <c r="B21" s="90"/>
      <c r="C21" s="91">
        <v>1</v>
      </c>
      <c r="D21" s="67" t="s">
        <v>108</v>
      </c>
      <c r="E21" s="67"/>
      <c r="F21" s="92"/>
      <c r="G21" s="93">
        <v>1</v>
      </c>
      <c r="H21" s="84" t="s">
        <v>101</v>
      </c>
      <c r="I21" s="94">
        <v>14</v>
      </c>
      <c r="J21" s="95" t="s">
        <v>102</v>
      </c>
      <c r="K21" s="96">
        <v>975000</v>
      </c>
      <c r="L21" s="86">
        <f>(K21*I21*G21)*0.8</f>
        <v>10920000</v>
      </c>
      <c r="N21" s="148"/>
      <c r="Q21" s="97"/>
      <c r="R21" s="98"/>
      <c r="S21" s="71"/>
    </row>
    <row r="22" spans="2:19" ht="39.6" customHeight="1">
      <c r="B22" s="90"/>
      <c r="C22" s="91">
        <v>2</v>
      </c>
      <c r="D22" s="328" t="s">
        <v>110</v>
      </c>
      <c r="E22" s="328"/>
      <c r="F22" s="329"/>
      <c r="G22" s="93">
        <v>1</v>
      </c>
      <c r="H22" s="84" t="s">
        <v>101</v>
      </c>
      <c r="I22" s="94">
        <v>14</v>
      </c>
      <c r="J22" s="95" t="s">
        <v>102</v>
      </c>
      <c r="K22" s="96">
        <v>975000</v>
      </c>
      <c r="L22" s="86">
        <f t="shared" ref="L22:L23" si="0">(K22*I22*G22)*0.8</f>
        <v>10920000</v>
      </c>
      <c r="Q22" s="97"/>
      <c r="R22" s="98"/>
      <c r="S22" s="71"/>
    </row>
    <row r="23" spans="2:19" ht="20.100000000000001" customHeight="1">
      <c r="B23" s="90"/>
      <c r="C23" s="91">
        <v>3</v>
      </c>
      <c r="D23" s="67" t="s">
        <v>122</v>
      </c>
      <c r="E23" s="67"/>
      <c r="F23" s="92"/>
      <c r="G23" s="93">
        <v>1</v>
      </c>
      <c r="H23" s="84" t="s">
        <v>101</v>
      </c>
      <c r="I23" s="94">
        <v>14</v>
      </c>
      <c r="J23" s="95" t="s">
        <v>102</v>
      </c>
      <c r="K23" s="96">
        <v>875000</v>
      </c>
      <c r="L23" s="86">
        <f t="shared" si="0"/>
        <v>9800000</v>
      </c>
      <c r="N23" s="99"/>
      <c r="Q23" s="97"/>
      <c r="R23" s="98"/>
      <c r="S23" s="71"/>
    </row>
    <row r="24" spans="2:19" ht="20.100000000000001" customHeight="1">
      <c r="B24" s="305" t="s">
        <v>5</v>
      </c>
      <c r="C24" s="306"/>
      <c r="D24" s="306"/>
      <c r="E24" s="306"/>
      <c r="F24" s="306"/>
      <c r="G24" s="306"/>
      <c r="H24" s="306"/>
      <c r="I24" s="306"/>
      <c r="J24" s="306"/>
      <c r="K24" s="307"/>
      <c r="L24" s="100">
        <f>SUM(L21:L23)</f>
        <v>31640000</v>
      </c>
      <c r="N24" s="99"/>
      <c r="Q24" s="97"/>
      <c r="R24" s="98"/>
      <c r="S24" s="71"/>
    </row>
    <row r="25" spans="2:19" ht="20.100000000000001" customHeight="1">
      <c r="B25" s="101" t="s">
        <v>6</v>
      </c>
      <c r="C25" s="82" t="s">
        <v>49</v>
      </c>
      <c r="D25" s="70"/>
      <c r="E25" s="67"/>
      <c r="F25" s="92"/>
      <c r="G25" s="83"/>
      <c r="H25" s="102"/>
      <c r="I25" s="83"/>
      <c r="J25" s="102"/>
      <c r="K25" s="85"/>
      <c r="L25" s="86"/>
      <c r="P25" s="66" t="s">
        <v>90</v>
      </c>
    </row>
    <row r="26" spans="2:19" ht="20.100000000000001" customHeight="1">
      <c r="B26" s="103"/>
      <c r="C26" s="91">
        <v>1</v>
      </c>
      <c r="D26" s="67" t="s">
        <v>119</v>
      </c>
      <c r="E26" s="67"/>
      <c r="F26" s="92"/>
      <c r="G26" s="93">
        <v>1</v>
      </c>
      <c r="H26" s="84" t="s">
        <v>101</v>
      </c>
      <c r="I26" s="94">
        <v>14</v>
      </c>
      <c r="J26" s="104" t="s">
        <v>102</v>
      </c>
      <c r="K26" s="85">
        <v>650000</v>
      </c>
      <c r="L26" s="86">
        <f>(K26*I26*G26)*0.8</f>
        <v>7280000</v>
      </c>
    </row>
    <row r="27" spans="2:19" ht="20.100000000000001" customHeight="1">
      <c r="B27" s="103"/>
      <c r="C27" s="91">
        <v>2</v>
      </c>
      <c r="D27" s="67" t="s">
        <v>105</v>
      </c>
      <c r="E27" s="67"/>
      <c r="F27" s="92"/>
      <c r="G27" s="93">
        <v>3</v>
      </c>
      <c r="H27" s="84" t="s">
        <v>101</v>
      </c>
      <c r="I27" s="94">
        <v>12</v>
      </c>
      <c r="J27" s="104" t="s">
        <v>102</v>
      </c>
      <c r="K27" s="85">
        <v>325000</v>
      </c>
      <c r="L27" s="86">
        <f t="shared" ref="L27:L29" si="1">(K27*I27*G27)*0.8</f>
        <v>9360000</v>
      </c>
      <c r="Q27" s="97"/>
    </row>
    <row r="28" spans="2:19" ht="20.100000000000001" customHeight="1">
      <c r="B28" s="103"/>
      <c r="C28" s="91">
        <v>3</v>
      </c>
      <c r="D28" s="67" t="s">
        <v>120</v>
      </c>
      <c r="E28" s="67"/>
      <c r="F28" s="92"/>
      <c r="G28" s="93">
        <v>1</v>
      </c>
      <c r="H28" s="84" t="s">
        <v>101</v>
      </c>
      <c r="I28" s="94">
        <v>14</v>
      </c>
      <c r="J28" s="104" t="s">
        <v>102</v>
      </c>
      <c r="K28" s="85">
        <v>400000</v>
      </c>
      <c r="L28" s="86">
        <f t="shared" si="1"/>
        <v>4480000</v>
      </c>
    </row>
    <row r="29" spans="2:19" ht="31.15" customHeight="1">
      <c r="B29" s="103"/>
      <c r="C29" s="91">
        <v>4</v>
      </c>
      <c r="D29" s="317" t="s">
        <v>121</v>
      </c>
      <c r="E29" s="317"/>
      <c r="F29" s="318"/>
      <c r="G29" s="93">
        <v>1</v>
      </c>
      <c r="H29" s="84" t="s">
        <v>101</v>
      </c>
      <c r="I29" s="94">
        <v>14</v>
      </c>
      <c r="J29" s="104" t="s">
        <v>102</v>
      </c>
      <c r="K29" s="85">
        <v>300000</v>
      </c>
      <c r="L29" s="86">
        <f t="shared" si="1"/>
        <v>3360000</v>
      </c>
    </row>
    <row r="30" spans="2:19" ht="20.100000000000001" customHeight="1">
      <c r="B30" s="277" t="s">
        <v>5</v>
      </c>
      <c r="C30" s="278"/>
      <c r="D30" s="278"/>
      <c r="E30" s="278"/>
      <c r="F30" s="278"/>
      <c r="G30" s="278"/>
      <c r="H30" s="278"/>
      <c r="I30" s="278"/>
      <c r="J30" s="278"/>
      <c r="K30" s="279"/>
      <c r="L30" s="100">
        <f>SUM(L26:L29)</f>
        <v>24480000</v>
      </c>
    </row>
    <row r="31" spans="2:19" ht="20.100000000000001" customHeight="1">
      <c r="B31" s="277" t="s">
        <v>82</v>
      </c>
      <c r="C31" s="278"/>
      <c r="D31" s="278"/>
      <c r="E31" s="278"/>
      <c r="F31" s="278"/>
      <c r="G31" s="278"/>
      <c r="H31" s="278"/>
      <c r="I31" s="278"/>
      <c r="J31" s="278"/>
      <c r="K31" s="279"/>
      <c r="L31" s="100">
        <f>SUM(L21:L30)/2</f>
        <v>56120000</v>
      </c>
    </row>
    <row r="32" spans="2:19" ht="7.5" customHeight="1">
      <c r="B32" s="90"/>
      <c r="C32" s="67"/>
      <c r="D32" s="67"/>
      <c r="E32" s="67"/>
      <c r="F32" s="67"/>
      <c r="G32" s="68"/>
      <c r="H32" s="68"/>
      <c r="I32" s="68"/>
      <c r="J32" s="68"/>
      <c r="K32" s="68"/>
      <c r="L32" s="105"/>
    </row>
    <row r="33" spans="2:17" ht="17.25">
      <c r="B33" s="81" t="s">
        <v>11</v>
      </c>
      <c r="C33" s="70" t="s">
        <v>7</v>
      </c>
      <c r="D33" s="70"/>
      <c r="E33" s="70"/>
      <c r="F33" s="70"/>
      <c r="G33" s="68"/>
      <c r="H33" s="68"/>
      <c r="I33" s="68"/>
      <c r="J33" s="68"/>
      <c r="K33" s="68"/>
      <c r="L33" s="105"/>
    </row>
    <row r="34" spans="2:17" ht="3.75" customHeight="1" thickBot="1">
      <c r="B34" s="106"/>
      <c r="C34" s="107"/>
      <c r="D34" s="107"/>
      <c r="E34" s="107"/>
      <c r="F34" s="107"/>
      <c r="G34" s="108"/>
      <c r="H34" s="108"/>
      <c r="I34" s="108"/>
      <c r="J34" s="108"/>
      <c r="K34" s="108"/>
      <c r="L34" s="109"/>
    </row>
    <row r="35" spans="2:17" s="113" customFormat="1" ht="37.5" customHeight="1" thickBot="1">
      <c r="B35" s="110" t="s">
        <v>2</v>
      </c>
      <c r="C35" s="319" t="s">
        <v>3</v>
      </c>
      <c r="D35" s="320"/>
      <c r="E35" s="320"/>
      <c r="F35" s="321"/>
      <c r="G35" s="322" t="s">
        <v>8</v>
      </c>
      <c r="H35" s="323"/>
      <c r="I35" s="322" t="s">
        <v>9</v>
      </c>
      <c r="J35" s="323"/>
      <c r="K35" s="111" t="s">
        <v>94</v>
      </c>
      <c r="L35" s="112" t="s">
        <v>92</v>
      </c>
      <c r="N35" s="114"/>
      <c r="O35" s="115"/>
      <c r="P35" s="115"/>
      <c r="Q35" s="115"/>
    </row>
    <row r="36" spans="2:17" ht="18" customHeight="1" thickTop="1">
      <c r="B36" s="116" t="s">
        <v>4</v>
      </c>
      <c r="C36" s="117" t="s">
        <v>79</v>
      </c>
      <c r="D36" s="118"/>
      <c r="E36" s="77"/>
      <c r="F36" s="78"/>
      <c r="G36" s="79"/>
      <c r="H36" s="80"/>
      <c r="I36" s="79"/>
      <c r="J36" s="80"/>
      <c r="K36" s="119"/>
      <c r="L36" s="120"/>
    </row>
    <row r="37" spans="2:17" ht="20.100000000000001" customHeight="1">
      <c r="B37" s="103"/>
      <c r="C37" s="91">
        <v>1</v>
      </c>
      <c r="D37" s="67" t="s">
        <v>104</v>
      </c>
      <c r="E37" s="67"/>
      <c r="F37" s="92"/>
      <c r="G37" s="313" t="s">
        <v>115</v>
      </c>
      <c r="H37" s="314"/>
      <c r="I37" s="313">
        <v>1</v>
      </c>
      <c r="J37" s="314"/>
      <c r="K37" s="121">
        <v>1500000</v>
      </c>
      <c r="L37" s="86">
        <f>K37*I37*0.8</f>
        <v>1200000</v>
      </c>
    </row>
    <row r="38" spans="2:17" ht="20.100000000000001" customHeight="1">
      <c r="B38" s="103"/>
      <c r="C38" s="91">
        <v>2</v>
      </c>
      <c r="D38" s="67" t="s">
        <v>106</v>
      </c>
      <c r="E38" s="67"/>
      <c r="F38" s="67"/>
      <c r="G38" s="313" t="s">
        <v>103</v>
      </c>
      <c r="H38" s="314"/>
      <c r="I38" s="313">
        <v>1</v>
      </c>
      <c r="J38" s="314"/>
      <c r="K38" s="122">
        <v>4500000</v>
      </c>
      <c r="L38" s="86">
        <f t="shared" ref="L38:L40" si="2">K38*I38*0.8</f>
        <v>3600000</v>
      </c>
    </row>
    <row r="39" spans="2:17" ht="20.100000000000001" customHeight="1">
      <c r="B39" s="103"/>
      <c r="C39" s="91">
        <v>3</v>
      </c>
      <c r="D39" s="67" t="s">
        <v>123</v>
      </c>
      <c r="E39" s="67"/>
      <c r="F39" s="67"/>
      <c r="G39" s="313" t="s">
        <v>132</v>
      </c>
      <c r="H39" s="314"/>
      <c r="I39" s="313">
        <v>2</v>
      </c>
      <c r="J39" s="314"/>
      <c r="K39" s="122">
        <v>2200000</v>
      </c>
      <c r="L39" s="86">
        <f t="shared" si="2"/>
        <v>3520000</v>
      </c>
    </row>
    <row r="40" spans="2:17" ht="20.100000000000001" customHeight="1">
      <c r="B40" s="103"/>
      <c r="C40" s="91">
        <v>4</v>
      </c>
      <c r="D40" s="67" t="s">
        <v>100</v>
      </c>
      <c r="E40" s="67"/>
      <c r="F40" s="67"/>
      <c r="G40" s="313" t="s">
        <v>99</v>
      </c>
      <c r="H40" s="314"/>
      <c r="I40" s="313">
        <v>2</v>
      </c>
      <c r="J40" s="314"/>
      <c r="K40" s="121">
        <v>950000</v>
      </c>
      <c r="L40" s="86">
        <f t="shared" si="2"/>
        <v>1520000</v>
      </c>
    </row>
    <row r="41" spans="2:17" ht="20.100000000000001" customHeight="1">
      <c r="B41" s="277" t="s">
        <v>5</v>
      </c>
      <c r="C41" s="278"/>
      <c r="D41" s="278"/>
      <c r="E41" s="278"/>
      <c r="F41" s="278"/>
      <c r="G41" s="278"/>
      <c r="H41" s="278"/>
      <c r="I41" s="278"/>
      <c r="J41" s="278"/>
      <c r="K41" s="279"/>
      <c r="L41" s="100">
        <f>SUM(L37:L40)</f>
        <v>9840000</v>
      </c>
    </row>
    <row r="42" spans="2:17" ht="21" customHeight="1">
      <c r="B42" s="101" t="s">
        <v>6</v>
      </c>
      <c r="C42" s="82" t="s">
        <v>80</v>
      </c>
      <c r="D42" s="67"/>
      <c r="E42" s="67"/>
      <c r="F42" s="92"/>
      <c r="G42" s="83"/>
      <c r="H42" s="102"/>
      <c r="I42" s="123"/>
      <c r="J42" s="124"/>
      <c r="K42" s="121"/>
      <c r="L42" s="86"/>
    </row>
    <row r="43" spans="2:17" ht="20.100000000000001" customHeight="1">
      <c r="B43" s="103"/>
      <c r="C43" s="91">
        <v>1</v>
      </c>
      <c r="D43" s="67" t="s">
        <v>111</v>
      </c>
      <c r="E43" s="67"/>
      <c r="F43" s="92"/>
      <c r="G43" s="313" t="s">
        <v>21</v>
      </c>
      <c r="H43" s="314"/>
      <c r="I43" s="315">
        <v>7</v>
      </c>
      <c r="J43" s="316"/>
      <c r="K43" s="121">
        <v>250000</v>
      </c>
      <c r="L43" s="86">
        <f>K43*I43*0.8</f>
        <v>1400000</v>
      </c>
    </row>
    <row r="44" spans="2:17" ht="20.100000000000001" customHeight="1">
      <c r="B44" s="103"/>
      <c r="C44" s="91">
        <v>2</v>
      </c>
      <c r="D44" s="67" t="s">
        <v>112</v>
      </c>
      <c r="E44" s="67"/>
      <c r="F44" s="92"/>
      <c r="G44" s="313" t="s">
        <v>21</v>
      </c>
      <c r="H44" s="314"/>
      <c r="I44" s="315">
        <v>7</v>
      </c>
      <c r="J44" s="316"/>
      <c r="K44" s="121">
        <v>250000</v>
      </c>
      <c r="L44" s="86">
        <f t="shared" ref="L44:L46" si="3">K44*I44*0.8</f>
        <v>1400000</v>
      </c>
    </row>
    <row r="45" spans="2:17" ht="20.100000000000001" customHeight="1">
      <c r="B45" s="103"/>
      <c r="C45" s="91">
        <v>3</v>
      </c>
      <c r="D45" s="67" t="s">
        <v>113</v>
      </c>
      <c r="E45" s="67"/>
      <c r="F45" s="92"/>
      <c r="G45" s="313" t="s">
        <v>21</v>
      </c>
      <c r="H45" s="314"/>
      <c r="I45" s="315">
        <v>7</v>
      </c>
      <c r="J45" s="316"/>
      <c r="K45" s="121">
        <v>350000</v>
      </c>
      <c r="L45" s="86">
        <f t="shared" si="3"/>
        <v>1960000</v>
      </c>
    </row>
    <row r="46" spans="2:17" ht="20.100000000000001" customHeight="1">
      <c r="B46" s="103"/>
      <c r="C46" s="91">
        <v>4</v>
      </c>
      <c r="D46" s="67" t="s">
        <v>114</v>
      </c>
      <c r="E46" s="67"/>
      <c r="F46" s="92"/>
      <c r="G46" s="313" t="s">
        <v>99</v>
      </c>
      <c r="H46" s="314"/>
      <c r="I46" s="315">
        <v>1</v>
      </c>
      <c r="J46" s="316"/>
      <c r="K46" s="121">
        <v>1300000</v>
      </c>
      <c r="L46" s="125">
        <f t="shared" si="3"/>
        <v>1040000</v>
      </c>
    </row>
    <row r="47" spans="2:17" ht="20.100000000000001" customHeight="1">
      <c r="B47" s="277" t="s">
        <v>5</v>
      </c>
      <c r="C47" s="278"/>
      <c r="D47" s="278"/>
      <c r="E47" s="278"/>
      <c r="F47" s="278"/>
      <c r="G47" s="278"/>
      <c r="H47" s="278"/>
      <c r="I47" s="278"/>
      <c r="J47" s="278"/>
      <c r="K47" s="279"/>
      <c r="L47" s="126">
        <f>SUM(L43:L46)</f>
        <v>5800000</v>
      </c>
    </row>
    <row r="48" spans="2:17" ht="20.100000000000001" customHeight="1" thickBot="1">
      <c r="B48" s="299" t="s">
        <v>83</v>
      </c>
      <c r="C48" s="300"/>
      <c r="D48" s="300"/>
      <c r="E48" s="300"/>
      <c r="F48" s="300"/>
      <c r="G48" s="300"/>
      <c r="H48" s="300"/>
      <c r="I48" s="300"/>
      <c r="J48" s="300"/>
      <c r="K48" s="301"/>
      <c r="L48" s="127">
        <f>SUM(L37:L47)/2</f>
        <v>15640000</v>
      </c>
    </row>
    <row r="49" spans="2:17" ht="20.100000000000001" customHeight="1">
      <c r="B49" s="286" t="s">
        <v>84</v>
      </c>
      <c r="C49" s="287"/>
      <c r="D49" s="287"/>
      <c r="E49" s="287"/>
      <c r="F49" s="287"/>
      <c r="G49" s="287"/>
      <c r="H49" s="287"/>
      <c r="I49" s="287"/>
      <c r="J49" s="287"/>
      <c r="K49" s="288"/>
      <c r="L49" s="126">
        <f>L48+L31</f>
        <v>71760000</v>
      </c>
    </row>
    <row r="50" spans="2:17" ht="20.100000000000001" customHeight="1">
      <c r="B50" s="277" t="s">
        <v>107</v>
      </c>
      <c r="C50" s="278"/>
      <c r="D50" s="278"/>
      <c r="E50" s="278"/>
      <c r="F50" s="278"/>
      <c r="G50" s="278"/>
      <c r="H50" s="278"/>
      <c r="I50" s="278"/>
      <c r="J50" s="278"/>
      <c r="K50" s="279"/>
      <c r="L50" s="128">
        <f>L49*0.11</f>
        <v>7893600</v>
      </c>
    </row>
    <row r="51" spans="2:17" ht="20.100000000000001" customHeight="1">
      <c r="B51" s="277" t="s">
        <v>75</v>
      </c>
      <c r="C51" s="278"/>
      <c r="D51" s="278"/>
      <c r="E51" s="278"/>
      <c r="F51" s="278"/>
      <c r="G51" s="278"/>
      <c r="H51" s="278"/>
      <c r="I51" s="278"/>
      <c r="J51" s="278"/>
      <c r="K51" s="279"/>
      <c r="L51" s="100">
        <f>+L49+L50</f>
        <v>79653600</v>
      </c>
      <c r="M51" s="129"/>
    </row>
    <row r="52" spans="2:17" ht="20.100000000000001" customHeight="1" thickBot="1">
      <c r="B52" s="299" t="s">
        <v>76</v>
      </c>
      <c r="C52" s="300"/>
      <c r="D52" s="300"/>
      <c r="E52" s="300"/>
      <c r="F52" s="300"/>
      <c r="G52" s="300"/>
      <c r="H52" s="300"/>
      <c r="I52" s="300"/>
      <c r="J52" s="300"/>
      <c r="K52" s="301"/>
      <c r="L52" s="130">
        <f>ROUNDDOWN(L51,-2)</f>
        <v>79653600</v>
      </c>
    </row>
    <row r="53" spans="2:17" ht="28.5" customHeight="1" thickBot="1">
      <c r="B53" s="310" t="s">
        <v>137</v>
      </c>
      <c r="C53" s="311"/>
      <c r="D53" s="311"/>
      <c r="E53" s="311"/>
      <c r="F53" s="311"/>
      <c r="G53" s="311"/>
      <c r="H53" s="311"/>
      <c r="I53" s="311"/>
      <c r="J53" s="311"/>
      <c r="K53" s="311"/>
      <c r="L53" s="312"/>
    </row>
    <row r="54" spans="2:17" s="133" customFormat="1" ht="9.75" customHeight="1">
      <c r="B54" s="131"/>
      <c r="C54" s="131"/>
      <c r="D54" s="131"/>
      <c r="E54" s="131"/>
      <c r="F54" s="131"/>
      <c r="G54" s="66"/>
      <c r="H54" s="66"/>
      <c r="I54" s="132"/>
      <c r="J54" s="132"/>
      <c r="K54" s="132"/>
      <c r="L54" s="132"/>
      <c r="N54" s="134"/>
      <c r="O54" s="135"/>
      <c r="P54" s="135"/>
      <c r="Q54" s="135"/>
    </row>
    <row r="55" spans="2:17" s="133" customFormat="1" ht="15" customHeight="1">
      <c r="B55" s="66"/>
      <c r="C55" s="66"/>
      <c r="D55" s="67"/>
      <c r="E55" s="66"/>
      <c r="F55" s="66"/>
      <c r="G55" s="66"/>
      <c r="H55" s="66"/>
      <c r="I55" s="136" t="s">
        <v>124</v>
      </c>
      <c r="K55" s="142"/>
      <c r="L55" s="136"/>
      <c r="M55" s="137"/>
      <c r="N55" s="134"/>
      <c r="O55" s="135"/>
      <c r="P55" s="135"/>
      <c r="Q55" s="135"/>
    </row>
    <row r="56" spans="2:17" s="133" customFormat="1" ht="15" customHeight="1">
      <c r="B56" s="66"/>
      <c r="C56" s="66"/>
      <c r="D56" s="67"/>
      <c r="E56" s="66"/>
      <c r="F56" s="66"/>
      <c r="G56" s="66"/>
      <c r="H56" s="66"/>
      <c r="I56" s="136" t="s">
        <v>135</v>
      </c>
      <c r="K56" s="142"/>
      <c r="L56" s="136"/>
      <c r="M56" s="137"/>
      <c r="N56" s="134"/>
      <c r="O56" s="135"/>
      <c r="P56" s="135"/>
      <c r="Q56" s="135"/>
    </row>
    <row r="57" spans="2:17" s="133" customFormat="1" ht="15" customHeight="1">
      <c r="B57" s="66"/>
      <c r="C57" s="66"/>
      <c r="D57" s="138"/>
      <c r="E57" s="66"/>
      <c r="F57" s="66"/>
      <c r="G57" s="66"/>
      <c r="H57" s="66"/>
      <c r="I57" s="136" t="s">
        <v>134</v>
      </c>
      <c r="K57" s="142"/>
      <c r="L57" s="136"/>
      <c r="M57" s="137"/>
      <c r="N57" s="134"/>
      <c r="O57" s="135"/>
      <c r="P57" s="135"/>
      <c r="Q57" s="135"/>
    </row>
    <row r="58" spans="2:17" ht="15" customHeight="1">
      <c r="D58" s="138"/>
      <c r="I58" s="136" t="s">
        <v>126</v>
      </c>
      <c r="J58" s="64"/>
      <c r="K58" s="143"/>
      <c r="L58" s="136"/>
    </row>
    <row r="59" spans="2:17" ht="15" customHeight="1">
      <c r="B59" s="140"/>
      <c r="C59" s="71"/>
      <c r="D59" s="67"/>
      <c r="E59" s="71"/>
      <c r="F59" s="71"/>
      <c r="I59" s="136" t="s">
        <v>127</v>
      </c>
      <c r="J59" s="143"/>
      <c r="K59" s="143"/>
      <c r="L59" s="139"/>
    </row>
    <row r="60" spans="2:17" ht="15" customHeight="1">
      <c r="B60" s="140"/>
      <c r="C60" s="71"/>
      <c r="D60" s="67"/>
      <c r="E60" s="71"/>
      <c r="F60" s="71"/>
      <c r="I60" s="139"/>
      <c r="J60" s="143"/>
      <c r="K60" s="143"/>
      <c r="L60" s="139"/>
    </row>
    <row r="61" spans="2:17" ht="15" customHeight="1">
      <c r="B61" s="140"/>
      <c r="C61" s="71"/>
      <c r="D61" s="67"/>
      <c r="E61" s="71"/>
      <c r="F61" s="71"/>
      <c r="I61" s="139"/>
      <c r="J61" s="143"/>
      <c r="K61" s="143"/>
      <c r="L61" s="139"/>
    </row>
    <row r="62" spans="2:17">
      <c r="J62" s="144"/>
      <c r="K62" s="144"/>
    </row>
    <row r="63" spans="2:17" ht="17.25">
      <c r="I63" s="152" t="s">
        <v>128</v>
      </c>
      <c r="J63" s="138"/>
      <c r="K63" s="138"/>
    </row>
    <row r="64" spans="2:17">
      <c r="D64" s="70"/>
      <c r="I64" s="151" t="s">
        <v>129</v>
      </c>
    </row>
    <row r="65" spans="4:4" ht="17.25">
      <c r="D65" s="67"/>
    </row>
  </sheetData>
  <mergeCells count="39">
    <mergeCell ref="B24:K24"/>
    <mergeCell ref="B10:L10"/>
    <mergeCell ref="C18:F18"/>
    <mergeCell ref="G18:H18"/>
    <mergeCell ref="I18:J18"/>
    <mergeCell ref="D22:F22"/>
    <mergeCell ref="C19:F19"/>
    <mergeCell ref="G19:H19"/>
    <mergeCell ref="I19:J19"/>
    <mergeCell ref="D29:F29"/>
    <mergeCell ref="B30:K30"/>
    <mergeCell ref="B31:K31"/>
    <mergeCell ref="C35:F35"/>
    <mergeCell ref="G35:H35"/>
    <mergeCell ref="I35:J35"/>
    <mergeCell ref="G37:H37"/>
    <mergeCell ref="I37:J37"/>
    <mergeCell ref="G38:H38"/>
    <mergeCell ref="I38:J38"/>
    <mergeCell ref="G39:H39"/>
    <mergeCell ref="I39:J39"/>
    <mergeCell ref="B48:K48"/>
    <mergeCell ref="G40:H40"/>
    <mergeCell ref="I40:J40"/>
    <mergeCell ref="B41:K41"/>
    <mergeCell ref="G43:H43"/>
    <mergeCell ref="I43:J43"/>
    <mergeCell ref="G44:H44"/>
    <mergeCell ref="I44:J44"/>
    <mergeCell ref="G45:H45"/>
    <mergeCell ref="I45:J45"/>
    <mergeCell ref="G46:H46"/>
    <mergeCell ref="I46:J46"/>
    <mergeCell ref="B47:K47"/>
    <mergeCell ref="B49:K49"/>
    <mergeCell ref="B50:K50"/>
    <mergeCell ref="B51:K51"/>
    <mergeCell ref="B52:K52"/>
    <mergeCell ref="B53:L53"/>
  </mergeCells>
  <printOptions horizontalCentered="1"/>
  <pageMargins left="0.27559055118110198" right="0.196850393700787" top="0.15" bottom="0.12" header="0.13" footer="0.196850393700787"/>
  <pageSetup paperSize="10000" scale="75" orientation="portrait" horizontalDpi="4294967293" verticalDpi="4294967293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7239F5-DA38-4908-B93F-187ECFE35452}">
  <sheetPr>
    <tabColor rgb="FF00B0F0"/>
  </sheetPr>
  <dimension ref="B10:S65"/>
  <sheetViews>
    <sheetView showGridLines="0" view="pageBreakPreview" zoomScale="90" zoomScaleSheetLayoutView="90" workbookViewId="0">
      <selection activeCell="B53" sqref="B53:L53"/>
    </sheetView>
  </sheetViews>
  <sheetFormatPr defaultColWidth="9.140625" defaultRowHeight="16.5"/>
  <cols>
    <col min="1" max="1" width="9.140625" style="64"/>
    <col min="2" max="2" width="4.7109375" style="64" customWidth="1"/>
    <col min="3" max="3" width="3" style="64" customWidth="1"/>
    <col min="4" max="4" width="9.42578125" style="64" customWidth="1"/>
    <col min="5" max="5" width="1.85546875" style="64" customWidth="1"/>
    <col min="6" max="6" width="47.85546875" style="64" customWidth="1"/>
    <col min="7" max="7" width="5.5703125" style="66" customWidth="1"/>
    <col min="8" max="8" width="7" style="66" customWidth="1"/>
    <col min="9" max="9" width="6.5703125" style="66" customWidth="1"/>
    <col min="10" max="10" width="5.42578125" style="66" customWidth="1"/>
    <col min="11" max="11" width="17.42578125" style="66" customWidth="1"/>
    <col min="12" max="12" width="20.42578125" style="66" customWidth="1"/>
    <col min="13" max="13" width="5.42578125" style="64" customWidth="1"/>
    <col min="14" max="14" width="20.5703125" style="65" customWidth="1"/>
    <col min="15" max="17" width="4.7109375" style="66" customWidth="1"/>
    <col min="18" max="22" width="4.7109375" style="64" customWidth="1"/>
    <col min="23" max="16384" width="9.140625" style="64"/>
  </cols>
  <sheetData>
    <row r="10" spans="2:17" ht="21" customHeight="1">
      <c r="B10" s="324" t="s">
        <v>133</v>
      </c>
      <c r="C10" s="324"/>
      <c r="D10" s="324"/>
      <c r="E10" s="324"/>
      <c r="F10" s="324"/>
      <c r="G10" s="324"/>
      <c r="H10" s="324"/>
      <c r="I10" s="324"/>
      <c r="J10" s="324"/>
      <c r="K10" s="324"/>
      <c r="L10" s="324"/>
    </row>
    <row r="11" spans="2:17" ht="19.899999999999999" customHeight="1">
      <c r="B11" s="147" t="s">
        <v>109</v>
      </c>
      <c r="C11" s="67"/>
      <c r="D11" s="67"/>
      <c r="E11" s="141" t="s">
        <v>20</v>
      </c>
      <c r="F11" s="146" t="s">
        <v>116</v>
      </c>
      <c r="G11" s="146"/>
      <c r="H11" s="146"/>
      <c r="I11" s="146"/>
      <c r="J11" s="146"/>
      <c r="K11" s="146"/>
      <c r="L11" s="68"/>
    </row>
    <row r="12" spans="2:17" ht="19.899999999999999" customHeight="1">
      <c r="B12" s="147" t="s">
        <v>18</v>
      </c>
      <c r="C12" s="67"/>
      <c r="D12" s="67"/>
      <c r="E12" s="141" t="s">
        <v>20</v>
      </c>
      <c r="F12" s="150" t="s">
        <v>138</v>
      </c>
      <c r="G12" s="145"/>
      <c r="H12" s="145"/>
      <c r="I12" s="145"/>
      <c r="J12" s="145"/>
      <c r="K12" s="145"/>
      <c r="L12" s="68"/>
    </row>
    <row r="13" spans="2:17" ht="19.899999999999999" customHeight="1">
      <c r="B13" s="64" t="s">
        <v>19</v>
      </c>
      <c r="C13" s="67"/>
      <c r="D13" s="67"/>
      <c r="E13" s="67" t="s">
        <v>20</v>
      </c>
      <c r="F13" s="146" t="s">
        <v>117</v>
      </c>
      <c r="L13" s="68"/>
    </row>
    <row r="14" spans="2:17" ht="19.899999999999999" customHeight="1">
      <c r="B14" s="64" t="s">
        <v>78</v>
      </c>
      <c r="C14" s="67"/>
      <c r="D14" s="67"/>
      <c r="E14" s="67" t="s">
        <v>20</v>
      </c>
      <c r="F14" s="146" t="s">
        <v>118</v>
      </c>
      <c r="L14" s="68"/>
    </row>
    <row r="15" spans="2:17" ht="9.75" customHeight="1">
      <c r="B15" s="67"/>
      <c r="C15" s="67"/>
      <c r="D15" s="67"/>
      <c r="E15" s="67"/>
      <c r="F15" s="67"/>
      <c r="G15" s="68"/>
      <c r="H15" s="68"/>
      <c r="I15" s="68"/>
      <c r="J15" s="68"/>
      <c r="K15" s="68"/>
      <c r="L15" s="68"/>
    </row>
    <row r="16" spans="2:17" s="71" customFormat="1" ht="15">
      <c r="B16" s="69" t="s">
        <v>0</v>
      </c>
      <c r="C16" s="70" t="s">
        <v>1</v>
      </c>
      <c r="D16" s="70"/>
      <c r="E16" s="70"/>
      <c r="F16" s="70"/>
      <c r="G16" s="69"/>
      <c r="H16" s="69"/>
      <c r="I16" s="69"/>
      <c r="J16" s="69"/>
      <c r="K16" s="69"/>
      <c r="L16" s="69"/>
      <c r="N16" s="72"/>
      <c r="O16" s="73"/>
      <c r="P16" s="73"/>
      <c r="Q16" s="73"/>
    </row>
    <row r="17" spans="2:19" ht="4.5" customHeight="1" thickBot="1">
      <c r="B17" s="68"/>
      <c r="C17" s="67"/>
      <c r="D17" s="67"/>
      <c r="E17" s="67"/>
      <c r="F17" s="67"/>
      <c r="G17" s="68"/>
      <c r="H17" s="68"/>
      <c r="I17" s="68"/>
      <c r="J17" s="68"/>
      <c r="K17" s="68"/>
      <c r="L17" s="68"/>
    </row>
    <row r="18" spans="2:19" s="76" customFormat="1" ht="37.5" customHeight="1" thickBot="1">
      <c r="B18" s="74" t="s">
        <v>2</v>
      </c>
      <c r="C18" s="325" t="s">
        <v>3</v>
      </c>
      <c r="D18" s="326"/>
      <c r="E18" s="326"/>
      <c r="F18" s="327"/>
      <c r="G18" s="325" t="s">
        <v>95</v>
      </c>
      <c r="H18" s="327"/>
      <c r="I18" s="325" t="s">
        <v>8</v>
      </c>
      <c r="J18" s="327"/>
      <c r="K18" s="75" t="s">
        <v>98</v>
      </c>
      <c r="L18" s="149" t="s">
        <v>136</v>
      </c>
    </row>
    <row r="19" spans="2:19" s="156" customFormat="1" ht="12" customHeight="1" thickTop="1">
      <c r="B19" s="153">
        <v>1</v>
      </c>
      <c r="C19" s="330">
        <v>2</v>
      </c>
      <c r="D19" s="331"/>
      <c r="E19" s="331"/>
      <c r="F19" s="332"/>
      <c r="G19" s="330">
        <v>3</v>
      </c>
      <c r="H19" s="332"/>
      <c r="I19" s="330">
        <v>4</v>
      </c>
      <c r="J19" s="332"/>
      <c r="K19" s="154">
        <v>5</v>
      </c>
      <c r="L19" s="155">
        <v>6</v>
      </c>
      <c r="N19" s="157"/>
      <c r="O19" s="158"/>
      <c r="P19" s="158"/>
      <c r="Q19" s="158"/>
    </row>
    <row r="20" spans="2:19" ht="20.100000000000001" customHeight="1">
      <c r="B20" s="81" t="s">
        <v>4</v>
      </c>
      <c r="C20" s="82" t="s">
        <v>131</v>
      </c>
      <c r="D20" s="67"/>
      <c r="E20" s="67"/>
      <c r="F20" s="67"/>
      <c r="G20" s="83"/>
      <c r="H20" s="84"/>
      <c r="I20" s="83"/>
      <c r="J20" s="84"/>
      <c r="K20" s="85"/>
      <c r="L20" s="86"/>
      <c r="N20" s="87"/>
      <c r="O20" s="88"/>
      <c r="P20" s="88"/>
      <c r="Q20" s="88"/>
      <c r="R20" s="88"/>
      <c r="S20" s="89"/>
    </row>
    <row r="21" spans="2:19" ht="20.100000000000001" customHeight="1">
      <c r="B21" s="90"/>
      <c r="C21" s="91">
        <v>1</v>
      </c>
      <c r="D21" s="67" t="s">
        <v>108</v>
      </c>
      <c r="E21" s="67"/>
      <c r="F21" s="92"/>
      <c r="G21" s="93">
        <v>1</v>
      </c>
      <c r="H21" s="84" t="s">
        <v>101</v>
      </c>
      <c r="I21" s="94">
        <v>14</v>
      </c>
      <c r="J21" s="95" t="s">
        <v>102</v>
      </c>
      <c r="K21" s="96">
        <v>975000</v>
      </c>
      <c r="L21" s="86">
        <f>(K21*I21*G21)*0.8</f>
        <v>10920000</v>
      </c>
      <c r="N21" s="148"/>
      <c r="Q21" s="97"/>
      <c r="R21" s="98"/>
      <c r="S21" s="71"/>
    </row>
    <row r="22" spans="2:19" ht="39.6" customHeight="1">
      <c r="B22" s="90"/>
      <c r="C22" s="91">
        <v>2</v>
      </c>
      <c r="D22" s="328" t="s">
        <v>110</v>
      </c>
      <c r="E22" s="328"/>
      <c r="F22" s="329"/>
      <c r="G22" s="93">
        <v>1</v>
      </c>
      <c r="H22" s="84" t="s">
        <v>101</v>
      </c>
      <c r="I22" s="94">
        <v>14</v>
      </c>
      <c r="J22" s="95" t="s">
        <v>102</v>
      </c>
      <c r="K22" s="96">
        <v>975000</v>
      </c>
      <c r="L22" s="86">
        <f t="shared" ref="L22:L23" si="0">(K22*I22*G22)*0.8</f>
        <v>10920000</v>
      </c>
      <c r="Q22" s="97"/>
      <c r="R22" s="98"/>
      <c r="S22" s="71"/>
    </row>
    <row r="23" spans="2:19" ht="20.100000000000001" customHeight="1">
      <c r="B23" s="90"/>
      <c r="C23" s="91">
        <v>3</v>
      </c>
      <c r="D23" s="67" t="s">
        <v>122</v>
      </c>
      <c r="E23" s="67"/>
      <c r="F23" s="92"/>
      <c r="G23" s="93">
        <v>1</v>
      </c>
      <c r="H23" s="84" t="s">
        <v>101</v>
      </c>
      <c r="I23" s="94">
        <v>14</v>
      </c>
      <c r="J23" s="95" t="s">
        <v>102</v>
      </c>
      <c r="K23" s="96">
        <v>875000</v>
      </c>
      <c r="L23" s="86">
        <f t="shared" si="0"/>
        <v>9800000</v>
      </c>
      <c r="N23" s="99"/>
      <c r="Q23" s="97"/>
      <c r="R23" s="98"/>
      <c r="S23" s="71"/>
    </row>
    <row r="24" spans="2:19" ht="20.100000000000001" customHeight="1">
      <c r="B24" s="305" t="s">
        <v>5</v>
      </c>
      <c r="C24" s="306"/>
      <c r="D24" s="306"/>
      <c r="E24" s="306"/>
      <c r="F24" s="306"/>
      <c r="G24" s="306"/>
      <c r="H24" s="306"/>
      <c r="I24" s="306"/>
      <c r="J24" s="306"/>
      <c r="K24" s="307"/>
      <c r="L24" s="100">
        <f>SUM(L21:L23)</f>
        <v>31640000</v>
      </c>
      <c r="N24" s="99"/>
      <c r="Q24" s="97"/>
      <c r="R24" s="98"/>
      <c r="S24" s="71"/>
    </row>
    <row r="25" spans="2:19" ht="20.100000000000001" customHeight="1">
      <c r="B25" s="101" t="s">
        <v>6</v>
      </c>
      <c r="C25" s="82" t="s">
        <v>49</v>
      </c>
      <c r="D25" s="70"/>
      <c r="E25" s="67"/>
      <c r="F25" s="92"/>
      <c r="G25" s="83"/>
      <c r="H25" s="102"/>
      <c r="I25" s="83"/>
      <c r="J25" s="102"/>
      <c r="K25" s="85"/>
      <c r="L25" s="86"/>
      <c r="P25" s="66" t="s">
        <v>90</v>
      </c>
    </row>
    <row r="26" spans="2:19" ht="20.100000000000001" customHeight="1">
      <c r="B26" s="103"/>
      <c r="C26" s="91">
        <v>1</v>
      </c>
      <c r="D26" s="67" t="s">
        <v>119</v>
      </c>
      <c r="E26" s="67"/>
      <c r="F26" s="92"/>
      <c r="G26" s="93">
        <v>1</v>
      </c>
      <c r="H26" s="84" t="s">
        <v>101</v>
      </c>
      <c r="I26" s="94">
        <v>14</v>
      </c>
      <c r="J26" s="104" t="s">
        <v>102</v>
      </c>
      <c r="K26" s="85">
        <v>650000</v>
      </c>
      <c r="L26" s="86">
        <f>(K26*I26*G26)*0.8</f>
        <v>7280000</v>
      </c>
    </row>
    <row r="27" spans="2:19" ht="20.100000000000001" customHeight="1">
      <c r="B27" s="103"/>
      <c r="C27" s="91">
        <v>2</v>
      </c>
      <c r="D27" s="67" t="s">
        <v>105</v>
      </c>
      <c r="E27" s="67"/>
      <c r="F27" s="92"/>
      <c r="G27" s="93">
        <v>3</v>
      </c>
      <c r="H27" s="84" t="s">
        <v>101</v>
      </c>
      <c r="I27" s="94">
        <v>12</v>
      </c>
      <c r="J27" s="104" t="s">
        <v>102</v>
      </c>
      <c r="K27" s="85">
        <v>325000</v>
      </c>
      <c r="L27" s="86">
        <f t="shared" ref="L27:L29" si="1">(K27*I27*G27)*0.8</f>
        <v>9360000</v>
      </c>
      <c r="Q27" s="97"/>
    </row>
    <row r="28" spans="2:19" ht="20.100000000000001" customHeight="1">
      <c r="B28" s="103"/>
      <c r="C28" s="91">
        <v>3</v>
      </c>
      <c r="D28" s="67" t="s">
        <v>120</v>
      </c>
      <c r="E28" s="67"/>
      <c r="F28" s="92"/>
      <c r="G28" s="93">
        <v>1</v>
      </c>
      <c r="H28" s="84" t="s">
        <v>101</v>
      </c>
      <c r="I28" s="94">
        <v>14</v>
      </c>
      <c r="J28" s="104" t="s">
        <v>102</v>
      </c>
      <c r="K28" s="85">
        <v>400000</v>
      </c>
      <c r="L28" s="86">
        <f t="shared" si="1"/>
        <v>4480000</v>
      </c>
    </row>
    <row r="29" spans="2:19" ht="31.15" customHeight="1">
      <c r="B29" s="103"/>
      <c r="C29" s="91">
        <v>4</v>
      </c>
      <c r="D29" s="317" t="s">
        <v>121</v>
      </c>
      <c r="E29" s="317"/>
      <c r="F29" s="318"/>
      <c r="G29" s="93">
        <v>1</v>
      </c>
      <c r="H29" s="84" t="s">
        <v>101</v>
      </c>
      <c r="I29" s="94">
        <v>14</v>
      </c>
      <c r="J29" s="104" t="s">
        <v>102</v>
      </c>
      <c r="K29" s="85">
        <v>300000</v>
      </c>
      <c r="L29" s="86">
        <f t="shared" si="1"/>
        <v>3360000</v>
      </c>
    </row>
    <row r="30" spans="2:19" ht="20.100000000000001" customHeight="1">
      <c r="B30" s="277" t="s">
        <v>5</v>
      </c>
      <c r="C30" s="278"/>
      <c r="D30" s="278"/>
      <c r="E30" s="278"/>
      <c r="F30" s="278"/>
      <c r="G30" s="278"/>
      <c r="H30" s="278"/>
      <c r="I30" s="278"/>
      <c r="J30" s="278"/>
      <c r="K30" s="279"/>
      <c r="L30" s="100">
        <f>SUM(L26:L29)</f>
        <v>24480000</v>
      </c>
    </row>
    <row r="31" spans="2:19" ht="20.100000000000001" customHeight="1">
      <c r="B31" s="277" t="s">
        <v>82</v>
      </c>
      <c r="C31" s="278"/>
      <c r="D31" s="278"/>
      <c r="E31" s="278"/>
      <c r="F31" s="278"/>
      <c r="G31" s="278"/>
      <c r="H31" s="278"/>
      <c r="I31" s="278"/>
      <c r="J31" s="278"/>
      <c r="K31" s="279"/>
      <c r="L31" s="100">
        <f>SUM(L21:L30)/2</f>
        <v>56120000</v>
      </c>
    </row>
    <row r="32" spans="2:19" ht="7.5" customHeight="1">
      <c r="B32" s="90"/>
      <c r="C32" s="67"/>
      <c r="D32" s="67"/>
      <c r="E32" s="67"/>
      <c r="F32" s="67"/>
      <c r="G32" s="68"/>
      <c r="H32" s="68"/>
      <c r="I32" s="68"/>
      <c r="J32" s="68"/>
      <c r="K32" s="68"/>
      <c r="L32" s="105"/>
    </row>
    <row r="33" spans="2:17" ht="17.25">
      <c r="B33" s="81" t="s">
        <v>11</v>
      </c>
      <c r="C33" s="70" t="s">
        <v>7</v>
      </c>
      <c r="D33" s="70"/>
      <c r="E33" s="70"/>
      <c r="F33" s="70"/>
      <c r="G33" s="68"/>
      <c r="H33" s="68"/>
      <c r="I33" s="68"/>
      <c r="J33" s="68"/>
      <c r="K33" s="68"/>
      <c r="L33" s="105"/>
    </row>
    <row r="34" spans="2:17" ht="3.75" customHeight="1" thickBot="1">
      <c r="B34" s="106"/>
      <c r="C34" s="107"/>
      <c r="D34" s="107"/>
      <c r="E34" s="107"/>
      <c r="F34" s="107"/>
      <c r="G34" s="108"/>
      <c r="H34" s="108"/>
      <c r="I34" s="108"/>
      <c r="J34" s="108"/>
      <c r="K34" s="108"/>
      <c r="L34" s="109"/>
    </row>
    <row r="35" spans="2:17" s="113" customFormat="1" ht="37.5" customHeight="1" thickBot="1">
      <c r="B35" s="110" t="s">
        <v>2</v>
      </c>
      <c r="C35" s="319" t="s">
        <v>3</v>
      </c>
      <c r="D35" s="320"/>
      <c r="E35" s="320"/>
      <c r="F35" s="321"/>
      <c r="G35" s="322" t="s">
        <v>8</v>
      </c>
      <c r="H35" s="323"/>
      <c r="I35" s="322" t="s">
        <v>9</v>
      </c>
      <c r="J35" s="323"/>
      <c r="K35" s="111" t="s">
        <v>94</v>
      </c>
      <c r="L35" s="112" t="s">
        <v>92</v>
      </c>
      <c r="N35" s="114"/>
      <c r="O35" s="115"/>
      <c r="P35" s="115"/>
      <c r="Q35" s="115"/>
    </row>
    <row r="36" spans="2:17" ht="18" customHeight="1" thickTop="1">
      <c r="B36" s="116" t="s">
        <v>4</v>
      </c>
      <c r="C36" s="117" t="s">
        <v>79</v>
      </c>
      <c r="D36" s="118"/>
      <c r="E36" s="77"/>
      <c r="F36" s="78"/>
      <c r="G36" s="79"/>
      <c r="H36" s="80"/>
      <c r="I36" s="79"/>
      <c r="J36" s="80"/>
      <c r="K36" s="119"/>
      <c r="L36" s="120"/>
    </row>
    <row r="37" spans="2:17" ht="20.100000000000001" customHeight="1">
      <c r="B37" s="103"/>
      <c r="C37" s="91">
        <v>1</v>
      </c>
      <c r="D37" s="67" t="s">
        <v>104</v>
      </c>
      <c r="E37" s="67"/>
      <c r="F37" s="92"/>
      <c r="G37" s="313" t="s">
        <v>115</v>
      </c>
      <c r="H37" s="314"/>
      <c r="I37" s="313">
        <v>1</v>
      </c>
      <c r="J37" s="314"/>
      <c r="K37" s="121">
        <v>1500000</v>
      </c>
      <c r="L37" s="86">
        <f>K37*I37*0.8</f>
        <v>1200000</v>
      </c>
    </row>
    <row r="38" spans="2:17" ht="20.100000000000001" customHeight="1">
      <c r="B38" s="103"/>
      <c r="C38" s="91">
        <v>2</v>
      </c>
      <c r="D38" s="67" t="s">
        <v>106</v>
      </c>
      <c r="E38" s="67"/>
      <c r="F38" s="67"/>
      <c r="G38" s="313" t="s">
        <v>103</v>
      </c>
      <c r="H38" s="314"/>
      <c r="I38" s="313">
        <v>1</v>
      </c>
      <c r="J38" s="314"/>
      <c r="K38" s="122">
        <v>4500000</v>
      </c>
      <c r="L38" s="86">
        <f t="shared" ref="L38:L40" si="2">K38*I38*0.8</f>
        <v>3600000</v>
      </c>
    </row>
    <row r="39" spans="2:17" ht="20.100000000000001" customHeight="1">
      <c r="B39" s="103"/>
      <c r="C39" s="91">
        <v>3</v>
      </c>
      <c r="D39" s="67" t="s">
        <v>123</v>
      </c>
      <c r="E39" s="67"/>
      <c r="F39" s="67"/>
      <c r="G39" s="313" t="s">
        <v>132</v>
      </c>
      <c r="H39" s="314"/>
      <c r="I39" s="313">
        <v>2</v>
      </c>
      <c r="J39" s="314"/>
      <c r="K39" s="122">
        <v>2200000</v>
      </c>
      <c r="L39" s="86">
        <f t="shared" si="2"/>
        <v>3520000</v>
      </c>
    </row>
    <row r="40" spans="2:17" ht="20.100000000000001" customHeight="1">
      <c r="B40" s="103"/>
      <c r="C40" s="91">
        <v>4</v>
      </c>
      <c r="D40" s="67" t="s">
        <v>100</v>
      </c>
      <c r="E40" s="67"/>
      <c r="F40" s="67"/>
      <c r="G40" s="313" t="s">
        <v>99</v>
      </c>
      <c r="H40" s="314"/>
      <c r="I40" s="313">
        <v>2</v>
      </c>
      <c r="J40" s="314"/>
      <c r="K40" s="121">
        <v>950000</v>
      </c>
      <c r="L40" s="86">
        <f t="shared" si="2"/>
        <v>1520000</v>
      </c>
    </row>
    <row r="41" spans="2:17" ht="20.100000000000001" customHeight="1">
      <c r="B41" s="277" t="s">
        <v>5</v>
      </c>
      <c r="C41" s="278"/>
      <c r="D41" s="278"/>
      <c r="E41" s="278"/>
      <c r="F41" s="278"/>
      <c r="G41" s="278"/>
      <c r="H41" s="278"/>
      <c r="I41" s="278"/>
      <c r="J41" s="278"/>
      <c r="K41" s="279"/>
      <c r="L41" s="100">
        <f>SUM(L37:L40)</f>
        <v>9840000</v>
      </c>
    </row>
    <row r="42" spans="2:17" ht="21" customHeight="1">
      <c r="B42" s="101" t="s">
        <v>6</v>
      </c>
      <c r="C42" s="82" t="s">
        <v>80</v>
      </c>
      <c r="D42" s="67"/>
      <c r="E42" s="67"/>
      <c r="F42" s="92"/>
      <c r="G42" s="83"/>
      <c r="H42" s="102"/>
      <c r="I42" s="123"/>
      <c r="J42" s="124"/>
      <c r="K42" s="121"/>
      <c r="L42" s="86"/>
    </row>
    <row r="43" spans="2:17" ht="20.100000000000001" customHeight="1">
      <c r="B43" s="103"/>
      <c r="C43" s="91">
        <v>1</v>
      </c>
      <c r="D43" s="67" t="s">
        <v>111</v>
      </c>
      <c r="E43" s="67"/>
      <c r="F43" s="92"/>
      <c r="G43" s="313" t="s">
        <v>21</v>
      </c>
      <c r="H43" s="314"/>
      <c r="I43" s="315">
        <v>7</v>
      </c>
      <c r="J43" s="316"/>
      <c r="K43" s="121">
        <v>250000</v>
      </c>
      <c r="L43" s="86">
        <f>K43*I43*0.8</f>
        <v>1400000</v>
      </c>
    </row>
    <row r="44" spans="2:17" ht="20.100000000000001" customHeight="1">
      <c r="B44" s="103"/>
      <c r="C44" s="91">
        <v>2</v>
      </c>
      <c r="D44" s="67" t="s">
        <v>112</v>
      </c>
      <c r="E44" s="67"/>
      <c r="F44" s="92"/>
      <c r="G44" s="313" t="s">
        <v>21</v>
      </c>
      <c r="H44" s="314"/>
      <c r="I44" s="315">
        <v>7</v>
      </c>
      <c r="J44" s="316"/>
      <c r="K44" s="121">
        <v>250000</v>
      </c>
      <c r="L44" s="86">
        <f t="shared" ref="L44:L46" si="3">K44*I44*0.8</f>
        <v>1400000</v>
      </c>
    </row>
    <row r="45" spans="2:17" ht="20.100000000000001" customHeight="1">
      <c r="B45" s="103"/>
      <c r="C45" s="91">
        <v>3</v>
      </c>
      <c r="D45" s="67" t="s">
        <v>113</v>
      </c>
      <c r="E45" s="67"/>
      <c r="F45" s="92"/>
      <c r="G45" s="313" t="s">
        <v>21</v>
      </c>
      <c r="H45" s="314"/>
      <c r="I45" s="315">
        <v>7</v>
      </c>
      <c r="J45" s="316"/>
      <c r="K45" s="121">
        <v>350000</v>
      </c>
      <c r="L45" s="86">
        <f t="shared" si="3"/>
        <v>1960000</v>
      </c>
    </row>
    <row r="46" spans="2:17" ht="20.100000000000001" customHeight="1">
      <c r="B46" s="103"/>
      <c r="C46" s="91">
        <v>4</v>
      </c>
      <c r="D46" s="67" t="s">
        <v>114</v>
      </c>
      <c r="E46" s="67"/>
      <c r="F46" s="92"/>
      <c r="G46" s="313" t="s">
        <v>99</v>
      </c>
      <c r="H46" s="314"/>
      <c r="I46" s="315">
        <v>1</v>
      </c>
      <c r="J46" s="316"/>
      <c r="K46" s="121">
        <v>1300000</v>
      </c>
      <c r="L46" s="125">
        <f t="shared" si="3"/>
        <v>1040000</v>
      </c>
    </row>
    <row r="47" spans="2:17" ht="20.100000000000001" customHeight="1">
      <c r="B47" s="277" t="s">
        <v>5</v>
      </c>
      <c r="C47" s="278"/>
      <c r="D47" s="278"/>
      <c r="E47" s="278"/>
      <c r="F47" s="278"/>
      <c r="G47" s="278"/>
      <c r="H47" s="278"/>
      <c r="I47" s="278"/>
      <c r="J47" s="278"/>
      <c r="K47" s="279"/>
      <c r="L47" s="126">
        <f>SUM(L43:L46)</f>
        <v>5800000</v>
      </c>
    </row>
    <row r="48" spans="2:17" ht="20.100000000000001" customHeight="1" thickBot="1">
      <c r="B48" s="299" t="s">
        <v>83</v>
      </c>
      <c r="C48" s="300"/>
      <c r="D48" s="300"/>
      <c r="E48" s="300"/>
      <c r="F48" s="300"/>
      <c r="G48" s="300"/>
      <c r="H48" s="300"/>
      <c r="I48" s="300"/>
      <c r="J48" s="300"/>
      <c r="K48" s="301"/>
      <c r="L48" s="127">
        <f>SUM(L37:L47)/2</f>
        <v>15640000</v>
      </c>
    </row>
    <row r="49" spans="2:17" ht="20.100000000000001" customHeight="1">
      <c r="B49" s="286" t="s">
        <v>84</v>
      </c>
      <c r="C49" s="287"/>
      <c r="D49" s="287"/>
      <c r="E49" s="287"/>
      <c r="F49" s="287"/>
      <c r="G49" s="287"/>
      <c r="H49" s="287"/>
      <c r="I49" s="287"/>
      <c r="J49" s="287"/>
      <c r="K49" s="288"/>
      <c r="L49" s="126">
        <f>L48+L31</f>
        <v>71760000</v>
      </c>
    </row>
    <row r="50" spans="2:17" ht="20.100000000000001" customHeight="1">
      <c r="B50" s="277" t="s">
        <v>107</v>
      </c>
      <c r="C50" s="278"/>
      <c r="D50" s="278"/>
      <c r="E50" s="278"/>
      <c r="F50" s="278"/>
      <c r="G50" s="278"/>
      <c r="H50" s="278"/>
      <c r="I50" s="278"/>
      <c r="J50" s="278"/>
      <c r="K50" s="279"/>
      <c r="L50" s="128">
        <f>L49*0.11</f>
        <v>7893600</v>
      </c>
    </row>
    <row r="51" spans="2:17" ht="20.100000000000001" customHeight="1">
      <c r="B51" s="277" t="s">
        <v>75</v>
      </c>
      <c r="C51" s="278"/>
      <c r="D51" s="278"/>
      <c r="E51" s="278"/>
      <c r="F51" s="278"/>
      <c r="G51" s="278"/>
      <c r="H51" s="278"/>
      <c r="I51" s="278"/>
      <c r="J51" s="278"/>
      <c r="K51" s="279"/>
      <c r="L51" s="100">
        <f>+L49+L50</f>
        <v>79653600</v>
      </c>
      <c r="M51" s="129"/>
    </row>
    <row r="52" spans="2:17" ht="20.100000000000001" customHeight="1" thickBot="1">
      <c r="B52" s="299" t="s">
        <v>76</v>
      </c>
      <c r="C52" s="300"/>
      <c r="D52" s="300"/>
      <c r="E52" s="300"/>
      <c r="F52" s="300"/>
      <c r="G52" s="300"/>
      <c r="H52" s="300"/>
      <c r="I52" s="300"/>
      <c r="J52" s="300"/>
      <c r="K52" s="301"/>
      <c r="L52" s="130">
        <f>ROUNDDOWN(L51,-2)</f>
        <v>79653600</v>
      </c>
    </row>
    <row r="53" spans="2:17" ht="28.5" customHeight="1" thickBot="1">
      <c r="B53" s="310" t="s">
        <v>137</v>
      </c>
      <c r="C53" s="311"/>
      <c r="D53" s="311"/>
      <c r="E53" s="311"/>
      <c r="F53" s="311"/>
      <c r="G53" s="311"/>
      <c r="H53" s="311"/>
      <c r="I53" s="311"/>
      <c r="J53" s="311"/>
      <c r="K53" s="311"/>
      <c r="L53" s="312"/>
    </row>
    <row r="54" spans="2:17" s="133" customFormat="1" ht="9.75" customHeight="1">
      <c r="B54" s="131"/>
      <c r="C54" s="131"/>
      <c r="D54" s="131"/>
      <c r="E54" s="131"/>
      <c r="F54" s="131"/>
      <c r="G54" s="66"/>
      <c r="H54" s="66"/>
      <c r="I54" s="132"/>
      <c r="J54" s="132"/>
      <c r="K54" s="132"/>
      <c r="L54" s="132"/>
      <c r="N54" s="134"/>
      <c r="O54" s="135"/>
      <c r="P54" s="135"/>
      <c r="Q54" s="135"/>
    </row>
    <row r="55" spans="2:17" s="133" customFormat="1" ht="15" customHeight="1">
      <c r="B55" s="66"/>
      <c r="C55" s="66"/>
      <c r="D55" s="67"/>
      <c r="E55" s="66"/>
      <c r="F55" s="66"/>
      <c r="G55" s="66"/>
      <c r="H55" s="66"/>
      <c r="I55" s="136" t="s">
        <v>124</v>
      </c>
      <c r="K55" s="142"/>
      <c r="L55" s="136"/>
      <c r="M55" s="137"/>
      <c r="N55" s="134"/>
      <c r="O55" s="135"/>
      <c r="P55" s="135"/>
      <c r="Q55" s="135"/>
    </row>
    <row r="56" spans="2:17" s="133" customFormat="1" ht="15" customHeight="1">
      <c r="B56" s="66"/>
      <c r="C56" s="66"/>
      <c r="D56" s="67"/>
      <c r="E56" s="66"/>
      <c r="F56" s="66"/>
      <c r="G56" s="66"/>
      <c r="H56" s="66"/>
      <c r="I56" s="136" t="s">
        <v>135</v>
      </c>
      <c r="K56" s="142"/>
      <c r="L56" s="136"/>
      <c r="M56" s="137"/>
      <c r="N56" s="134"/>
      <c r="O56" s="135"/>
      <c r="P56" s="135"/>
      <c r="Q56" s="135"/>
    </row>
    <row r="57" spans="2:17" s="133" customFormat="1" ht="15" customHeight="1">
      <c r="B57" s="66"/>
      <c r="C57" s="66"/>
      <c r="D57" s="138"/>
      <c r="E57" s="66"/>
      <c r="F57" s="66"/>
      <c r="G57" s="66"/>
      <c r="H57" s="66"/>
      <c r="I57" s="136" t="s">
        <v>134</v>
      </c>
      <c r="K57" s="142"/>
      <c r="L57" s="136"/>
      <c r="M57" s="137"/>
      <c r="N57" s="134"/>
      <c r="O57" s="135"/>
      <c r="P57" s="135"/>
      <c r="Q57" s="135"/>
    </row>
    <row r="58" spans="2:17" ht="15" customHeight="1">
      <c r="D58" s="138"/>
      <c r="I58" s="136" t="s">
        <v>126</v>
      </c>
      <c r="J58" s="64"/>
      <c r="K58" s="143"/>
      <c r="L58" s="136"/>
    </row>
    <row r="59" spans="2:17" ht="15" customHeight="1">
      <c r="B59" s="140"/>
      <c r="C59" s="71"/>
      <c r="D59" s="67"/>
      <c r="E59" s="71"/>
      <c r="F59" s="71"/>
      <c r="I59" s="136" t="s">
        <v>127</v>
      </c>
      <c r="J59" s="143"/>
      <c r="K59" s="143"/>
      <c r="L59" s="139"/>
    </row>
    <row r="60" spans="2:17" ht="15" customHeight="1">
      <c r="B60" s="140"/>
      <c r="C60" s="71"/>
      <c r="D60" s="67"/>
      <c r="E60" s="71"/>
      <c r="F60" s="71"/>
      <c r="I60" s="139"/>
      <c r="J60" s="143"/>
      <c r="K60" s="143"/>
      <c r="L60" s="139"/>
    </row>
    <row r="61" spans="2:17" ht="15" customHeight="1">
      <c r="B61" s="140"/>
      <c r="C61" s="71"/>
      <c r="D61" s="67"/>
      <c r="E61" s="71"/>
      <c r="F61" s="71"/>
      <c r="I61" s="139"/>
      <c r="J61" s="143"/>
      <c r="K61" s="143"/>
      <c r="L61" s="139"/>
    </row>
    <row r="62" spans="2:17">
      <c r="J62" s="144"/>
      <c r="K62" s="144"/>
    </row>
    <row r="63" spans="2:17" ht="17.25">
      <c r="I63" s="152" t="s">
        <v>128</v>
      </c>
      <c r="J63" s="138"/>
      <c r="K63" s="138"/>
    </row>
    <row r="64" spans="2:17">
      <c r="D64" s="70"/>
      <c r="I64" s="151" t="s">
        <v>129</v>
      </c>
    </row>
    <row r="65" spans="4:4" ht="17.25">
      <c r="D65" s="67"/>
    </row>
  </sheetData>
  <mergeCells count="39">
    <mergeCell ref="B49:K49"/>
    <mergeCell ref="B50:K50"/>
    <mergeCell ref="B51:K51"/>
    <mergeCell ref="B52:K52"/>
    <mergeCell ref="B53:L53"/>
    <mergeCell ref="B48:K48"/>
    <mergeCell ref="G40:H40"/>
    <mergeCell ref="I40:J40"/>
    <mergeCell ref="B41:K41"/>
    <mergeCell ref="G43:H43"/>
    <mergeCell ref="I43:J43"/>
    <mergeCell ref="G44:H44"/>
    <mergeCell ref="I44:J44"/>
    <mergeCell ref="G45:H45"/>
    <mergeCell ref="I45:J45"/>
    <mergeCell ref="G46:H46"/>
    <mergeCell ref="I46:J46"/>
    <mergeCell ref="B47:K47"/>
    <mergeCell ref="G37:H37"/>
    <mergeCell ref="I37:J37"/>
    <mergeCell ref="G38:H38"/>
    <mergeCell ref="I38:J38"/>
    <mergeCell ref="G39:H39"/>
    <mergeCell ref="I39:J39"/>
    <mergeCell ref="C35:F35"/>
    <mergeCell ref="G35:H35"/>
    <mergeCell ref="I35:J35"/>
    <mergeCell ref="B10:L10"/>
    <mergeCell ref="C18:F18"/>
    <mergeCell ref="G18:H18"/>
    <mergeCell ref="I18:J18"/>
    <mergeCell ref="C19:F19"/>
    <mergeCell ref="G19:H19"/>
    <mergeCell ref="I19:J19"/>
    <mergeCell ref="D22:F22"/>
    <mergeCell ref="B24:K24"/>
    <mergeCell ref="D29:F29"/>
    <mergeCell ref="B30:K30"/>
    <mergeCell ref="B31:K31"/>
  </mergeCells>
  <printOptions horizontalCentered="1"/>
  <pageMargins left="0.27559055118110198" right="0.196850393700787" top="0.15" bottom="0.12" header="0.13" footer="0.196850393700787"/>
  <pageSetup paperSize="10000" scale="75" orientation="portrait" horizontalDpi="4294967293" verticalDpi="4294967293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C2:N104"/>
  <sheetViews>
    <sheetView topLeftCell="A52" workbookViewId="0">
      <selection activeCell="G50" sqref="G50"/>
    </sheetView>
  </sheetViews>
  <sheetFormatPr defaultColWidth="9.140625" defaultRowHeight="12.75"/>
  <cols>
    <col min="1" max="2" width="9.140625" style="2"/>
    <col min="3" max="3" width="17.5703125" style="1" customWidth="1"/>
    <col min="4" max="4" width="9.140625" style="2"/>
    <col min="5" max="5" width="27.42578125" style="2" customWidth="1"/>
    <col min="6" max="6" width="16.42578125" style="6" customWidth="1"/>
    <col min="7" max="7" width="10.7109375" style="6" customWidth="1"/>
    <col min="8" max="8" width="3.85546875" style="6" customWidth="1"/>
    <col min="9" max="9" width="14.5703125" style="7" customWidth="1"/>
    <col min="10" max="10" width="2.85546875" style="2" customWidth="1"/>
    <col min="11" max="11" width="16.140625" style="7" bestFit="1" customWidth="1"/>
    <col min="12" max="13" width="9.140625" style="2"/>
    <col min="14" max="14" width="14" style="2" bestFit="1" customWidth="1"/>
    <col min="15" max="16384" width="9.140625" style="2"/>
  </cols>
  <sheetData>
    <row r="2" spans="5:14" ht="49.5" customHeight="1">
      <c r="E2" s="333" t="s">
        <v>23</v>
      </c>
      <c r="F2" s="333"/>
      <c r="G2" s="333"/>
      <c r="H2" s="333"/>
      <c r="I2" s="333"/>
      <c r="J2" s="333"/>
      <c r="K2" s="333"/>
    </row>
    <row r="5" spans="5:14" ht="15">
      <c r="E5" s="334" t="s">
        <v>24</v>
      </c>
      <c r="F5" s="334"/>
      <c r="G5" s="334"/>
      <c r="H5" s="334"/>
      <c r="I5" s="334"/>
      <c r="J5" s="334"/>
      <c r="K5" s="334"/>
    </row>
    <row r="7" spans="5:14">
      <c r="E7" s="3" t="s">
        <v>25</v>
      </c>
      <c r="F7" s="4"/>
      <c r="G7" s="4"/>
      <c r="H7" s="4"/>
      <c r="I7" s="5"/>
      <c r="J7" s="3"/>
      <c r="K7" s="5"/>
    </row>
    <row r="8" spans="5:14">
      <c r="E8" s="2" t="s">
        <v>26</v>
      </c>
    </row>
    <row r="9" spans="5:14">
      <c r="E9" s="2" t="s">
        <v>27</v>
      </c>
    </row>
    <row r="11" spans="5:14">
      <c r="F11" s="8" t="s">
        <v>28</v>
      </c>
      <c r="G11" s="9" t="s">
        <v>29</v>
      </c>
      <c r="N11" s="7"/>
    </row>
    <row r="12" spans="5:14">
      <c r="E12" s="2" t="s">
        <v>30</v>
      </c>
      <c r="F12" s="8">
        <v>1</v>
      </c>
      <c r="G12" s="9">
        <v>1</v>
      </c>
      <c r="H12" s="6" t="s">
        <v>31</v>
      </c>
      <c r="I12" s="7">
        <v>4000000</v>
      </c>
      <c r="J12" s="10" t="s">
        <v>32</v>
      </c>
      <c r="K12" s="7">
        <f>G12*I12</f>
        <v>4000000</v>
      </c>
    </row>
    <row r="13" spans="5:14">
      <c r="E13" s="2" t="s">
        <v>33</v>
      </c>
      <c r="F13" s="8" t="s">
        <v>34</v>
      </c>
      <c r="G13" s="9">
        <v>0.4</v>
      </c>
      <c r="H13" s="6" t="s">
        <v>31</v>
      </c>
      <c r="I13" s="7">
        <f>G13*I12</f>
        <v>1600000</v>
      </c>
      <c r="J13" s="10" t="s">
        <v>32</v>
      </c>
      <c r="K13" s="7">
        <f t="shared" ref="K13:K15" si="0">G13*I13</f>
        <v>640000</v>
      </c>
    </row>
    <row r="14" spans="5:14">
      <c r="E14" s="2" t="s">
        <v>35</v>
      </c>
      <c r="F14" s="8" t="s">
        <v>36</v>
      </c>
      <c r="G14" s="9">
        <v>0.95</v>
      </c>
      <c r="H14" s="6" t="s">
        <v>31</v>
      </c>
      <c r="I14" s="7">
        <f>G14*I12</f>
        <v>3800000</v>
      </c>
      <c r="J14" s="10" t="s">
        <v>32</v>
      </c>
      <c r="K14" s="7">
        <f t="shared" si="0"/>
        <v>3610000</v>
      </c>
    </row>
    <row r="15" spans="5:14">
      <c r="E15" s="2" t="s">
        <v>37</v>
      </c>
      <c r="F15" s="8" t="s">
        <v>38</v>
      </c>
      <c r="G15" s="9">
        <v>0.1</v>
      </c>
      <c r="H15" s="6" t="s">
        <v>31</v>
      </c>
      <c r="I15" s="7">
        <f>G15*I12</f>
        <v>400000</v>
      </c>
      <c r="J15" s="10" t="s">
        <v>32</v>
      </c>
      <c r="K15" s="7">
        <f t="shared" si="0"/>
        <v>40000</v>
      </c>
    </row>
    <row r="16" spans="5:14">
      <c r="E16" s="11" t="s">
        <v>14</v>
      </c>
      <c r="F16" s="12"/>
      <c r="G16" s="12"/>
      <c r="H16" s="12"/>
      <c r="I16" s="13"/>
      <c r="J16" s="14"/>
      <c r="K16" s="13">
        <f>SUM(K12:K15)</f>
        <v>8290000</v>
      </c>
    </row>
    <row r="17" spans="5:14">
      <c r="E17" s="11" t="s">
        <v>39</v>
      </c>
      <c r="F17" s="12"/>
      <c r="G17" s="12"/>
      <c r="H17" s="12"/>
      <c r="I17" s="13"/>
      <c r="J17" s="14"/>
      <c r="K17" s="13">
        <f>K16*0.1</f>
        <v>829000</v>
      </c>
    </row>
    <row r="18" spans="5:14">
      <c r="E18" s="14" t="s">
        <v>12</v>
      </c>
      <c r="F18" s="15" t="s">
        <v>40</v>
      </c>
      <c r="G18" s="12">
        <f>K18/I12</f>
        <v>2.2797499999999999</v>
      </c>
      <c r="H18" s="12"/>
      <c r="I18" s="13"/>
      <c r="J18" s="14"/>
      <c r="K18" s="13">
        <f>SUM(K16:K17)</f>
        <v>9119000</v>
      </c>
    </row>
    <row r="19" spans="5:14">
      <c r="J19" s="16" t="s">
        <v>41</v>
      </c>
      <c r="K19" s="7">
        <f>ROUNDDOWN(K18,-5)</f>
        <v>9100000</v>
      </c>
    </row>
    <row r="21" spans="5:14" ht="15.75">
      <c r="E21" s="17" t="s">
        <v>42</v>
      </c>
    </row>
    <row r="23" spans="5:14">
      <c r="F23" s="8" t="s">
        <v>28</v>
      </c>
      <c r="G23" s="9" t="s">
        <v>29</v>
      </c>
      <c r="N23" s="7"/>
    </row>
    <row r="24" spans="5:14">
      <c r="E24" s="2" t="s">
        <v>30</v>
      </c>
      <c r="F24" s="8">
        <v>1</v>
      </c>
      <c r="G24" s="9">
        <v>1</v>
      </c>
      <c r="H24" s="6" t="s">
        <v>31</v>
      </c>
      <c r="I24" s="7">
        <v>3000000</v>
      </c>
      <c r="J24" s="10" t="s">
        <v>32</v>
      </c>
      <c r="K24" s="7">
        <f>G24*I24</f>
        <v>3000000</v>
      </c>
    </row>
    <row r="25" spans="5:14">
      <c r="E25" s="2" t="s">
        <v>33</v>
      </c>
      <c r="F25" s="8" t="s">
        <v>34</v>
      </c>
      <c r="G25" s="9">
        <v>0.4</v>
      </c>
      <c r="H25" s="6" t="s">
        <v>31</v>
      </c>
      <c r="I25" s="7">
        <f>G25*I24</f>
        <v>1200000</v>
      </c>
      <c r="J25" s="10" t="s">
        <v>32</v>
      </c>
      <c r="K25" s="7">
        <f t="shared" ref="K25:K27" si="1">G25*I25</f>
        <v>480000</v>
      </c>
    </row>
    <row r="26" spans="5:14">
      <c r="E26" s="2" t="s">
        <v>35</v>
      </c>
      <c r="F26" s="8" t="s">
        <v>36</v>
      </c>
      <c r="G26" s="9">
        <v>0.9</v>
      </c>
      <c r="H26" s="6" t="s">
        <v>31</v>
      </c>
      <c r="I26" s="7">
        <f>G26*I24</f>
        <v>2700000</v>
      </c>
      <c r="J26" s="10" t="s">
        <v>32</v>
      </c>
      <c r="K26" s="7">
        <f t="shared" si="1"/>
        <v>2430000</v>
      </c>
    </row>
    <row r="27" spans="5:14">
      <c r="E27" s="2" t="s">
        <v>37</v>
      </c>
      <c r="F27" s="8" t="s">
        <v>38</v>
      </c>
      <c r="G27" s="9">
        <v>0.1</v>
      </c>
      <c r="H27" s="6" t="s">
        <v>31</v>
      </c>
      <c r="I27" s="7">
        <f>G27*I24</f>
        <v>300000</v>
      </c>
      <c r="J27" s="10" t="s">
        <v>32</v>
      </c>
      <c r="K27" s="7">
        <f t="shared" si="1"/>
        <v>30000</v>
      </c>
    </row>
    <row r="28" spans="5:14">
      <c r="E28" s="11" t="s">
        <v>14</v>
      </c>
      <c r="F28" s="12"/>
      <c r="G28" s="12"/>
      <c r="H28" s="12"/>
      <c r="I28" s="13"/>
      <c r="J28" s="14"/>
      <c r="K28" s="13">
        <f>SUM(K24:K27)</f>
        <v>5940000</v>
      </c>
    </row>
    <row r="29" spans="5:14">
      <c r="E29" s="11" t="s">
        <v>39</v>
      </c>
      <c r="F29" s="12"/>
      <c r="G29" s="12"/>
      <c r="H29" s="12"/>
      <c r="I29" s="13"/>
      <c r="J29" s="14"/>
      <c r="K29" s="13">
        <f>K28*0.1</f>
        <v>594000</v>
      </c>
    </row>
    <row r="30" spans="5:14">
      <c r="E30" s="14" t="s">
        <v>12</v>
      </c>
      <c r="F30" s="15" t="s">
        <v>40</v>
      </c>
      <c r="G30" s="12">
        <f>K30/I24</f>
        <v>2.1779999999999999</v>
      </c>
      <c r="H30" s="12"/>
      <c r="I30" s="13"/>
      <c r="J30" s="14"/>
      <c r="K30" s="13">
        <f>SUM(K28:K29)</f>
        <v>6534000</v>
      </c>
    </row>
    <row r="31" spans="5:14">
      <c r="J31" s="16" t="s">
        <v>41</v>
      </c>
      <c r="K31" s="7">
        <f>ROUNDDOWN(K30,-5)</f>
        <v>6500000</v>
      </c>
    </row>
    <row r="32" spans="5:14" ht="15.75">
      <c r="E32" s="17" t="s">
        <v>43</v>
      </c>
    </row>
    <row r="34" spans="3:14">
      <c r="F34" s="8" t="s">
        <v>28</v>
      </c>
      <c r="G34" s="9" t="s">
        <v>29</v>
      </c>
      <c r="N34" s="7"/>
    </row>
    <row r="35" spans="3:14">
      <c r="E35" s="2" t="s">
        <v>30</v>
      </c>
      <c r="F35" s="8">
        <v>1</v>
      </c>
      <c r="G35" s="9">
        <v>1</v>
      </c>
      <c r="H35" s="6" t="s">
        <v>31</v>
      </c>
      <c r="I35" s="7">
        <v>3000000</v>
      </c>
      <c r="J35" s="10" t="s">
        <v>32</v>
      </c>
      <c r="K35" s="7">
        <f>G35*I35</f>
        <v>3000000</v>
      </c>
    </row>
    <row r="36" spans="3:14">
      <c r="E36" s="2" t="s">
        <v>33</v>
      </c>
      <c r="F36" s="8" t="s">
        <v>34</v>
      </c>
      <c r="G36" s="9">
        <v>0.4</v>
      </c>
      <c r="H36" s="6" t="s">
        <v>31</v>
      </c>
      <c r="I36" s="7">
        <f>G36*I35</f>
        <v>1200000</v>
      </c>
      <c r="J36" s="10" t="s">
        <v>32</v>
      </c>
      <c r="K36" s="7">
        <f t="shared" ref="K36:K38" si="2">G36*I36</f>
        <v>480000</v>
      </c>
    </row>
    <row r="37" spans="3:14">
      <c r="E37" s="2" t="s">
        <v>35</v>
      </c>
      <c r="F37" s="8" t="s">
        <v>36</v>
      </c>
      <c r="G37" s="9">
        <v>0.9</v>
      </c>
      <c r="H37" s="6" t="s">
        <v>31</v>
      </c>
      <c r="I37" s="7">
        <f>G37*I35</f>
        <v>2700000</v>
      </c>
      <c r="J37" s="10" t="s">
        <v>32</v>
      </c>
      <c r="K37" s="7">
        <f t="shared" si="2"/>
        <v>2430000</v>
      </c>
    </row>
    <row r="38" spans="3:14">
      <c r="E38" s="2" t="s">
        <v>37</v>
      </c>
      <c r="F38" s="8" t="s">
        <v>38</v>
      </c>
      <c r="G38" s="9">
        <v>0.1</v>
      </c>
      <c r="H38" s="6" t="s">
        <v>31</v>
      </c>
      <c r="I38" s="7">
        <f>G38*I35</f>
        <v>300000</v>
      </c>
      <c r="J38" s="10" t="s">
        <v>32</v>
      </c>
      <c r="K38" s="7">
        <f t="shared" si="2"/>
        <v>30000</v>
      </c>
    </row>
    <row r="39" spans="3:14">
      <c r="E39" s="11" t="s">
        <v>14</v>
      </c>
      <c r="F39" s="12"/>
      <c r="G39" s="12"/>
      <c r="H39" s="12"/>
      <c r="I39" s="13"/>
      <c r="J39" s="14"/>
      <c r="K39" s="13">
        <f>SUM(K35:K38)</f>
        <v>5940000</v>
      </c>
    </row>
    <row r="40" spans="3:14">
      <c r="E40" s="11" t="s">
        <v>39</v>
      </c>
      <c r="F40" s="12"/>
      <c r="G40" s="12"/>
      <c r="H40" s="12"/>
      <c r="I40" s="13"/>
      <c r="J40" s="14"/>
      <c r="K40" s="13">
        <f>K39*0.1</f>
        <v>594000</v>
      </c>
    </row>
    <row r="41" spans="3:14">
      <c r="E41" s="14" t="s">
        <v>12</v>
      </c>
      <c r="F41" s="15" t="s">
        <v>40</v>
      </c>
      <c r="G41" s="12">
        <f>K41/I35</f>
        <v>2.1779999999999999</v>
      </c>
      <c r="H41" s="12"/>
      <c r="I41" s="13"/>
      <c r="J41" s="14"/>
      <c r="K41" s="13">
        <f>SUM(K39:K40)</f>
        <v>6534000</v>
      </c>
    </row>
    <row r="42" spans="3:14">
      <c r="J42" s="16" t="s">
        <v>41</v>
      </c>
      <c r="K42" s="7">
        <f>ROUNDDOWN(K41,-5)</f>
        <v>6500000</v>
      </c>
    </row>
    <row r="43" spans="3:14">
      <c r="C43" s="1">
        <v>1000000000</v>
      </c>
      <c r="E43" s="3" t="s">
        <v>44</v>
      </c>
      <c r="F43" s="4"/>
      <c r="G43" s="4"/>
      <c r="H43" s="4"/>
      <c r="I43" s="5"/>
      <c r="J43" s="3"/>
      <c r="K43" s="5"/>
    </row>
    <row r="44" spans="3:14">
      <c r="C44" s="1">
        <f>C43*2%</f>
        <v>20000000</v>
      </c>
      <c r="E44" s="2" t="s">
        <v>45</v>
      </c>
    </row>
    <row r="45" spans="3:14">
      <c r="E45" s="2" t="s">
        <v>46</v>
      </c>
    </row>
    <row r="46" spans="3:14">
      <c r="F46" s="8" t="s">
        <v>28</v>
      </c>
      <c r="G46" s="9" t="s">
        <v>29</v>
      </c>
      <c r="N46" s="7"/>
    </row>
    <row r="47" spans="3:14">
      <c r="E47" s="2" t="s">
        <v>30</v>
      </c>
      <c r="F47" s="8">
        <v>1</v>
      </c>
      <c r="G47" s="9">
        <v>1</v>
      </c>
      <c r="H47" s="6" t="s">
        <v>31</v>
      </c>
      <c r="I47" s="7">
        <v>2500000</v>
      </c>
      <c r="J47" s="10" t="s">
        <v>32</v>
      </c>
      <c r="K47" s="7">
        <f>G47*I47</f>
        <v>2500000</v>
      </c>
    </row>
    <row r="48" spans="3:14">
      <c r="E48" s="2" t="s">
        <v>33</v>
      </c>
      <c r="F48" s="8" t="s">
        <v>34</v>
      </c>
      <c r="G48" s="9">
        <v>0.4</v>
      </c>
      <c r="H48" s="6" t="s">
        <v>31</v>
      </c>
      <c r="I48" s="7">
        <f>G48*I47</f>
        <v>1000000</v>
      </c>
      <c r="J48" s="10" t="s">
        <v>32</v>
      </c>
      <c r="K48" s="7">
        <f t="shared" ref="K48:K50" si="3">G48*I48</f>
        <v>400000</v>
      </c>
    </row>
    <row r="49" spans="5:14">
      <c r="E49" s="2" t="s">
        <v>35</v>
      </c>
      <c r="F49" s="8" t="s">
        <v>36</v>
      </c>
      <c r="G49" s="9">
        <v>0.9</v>
      </c>
      <c r="H49" s="6" t="s">
        <v>31</v>
      </c>
      <c r="I49" s="7">
        <f>G49*I47</f>
        <v>2250000</v>
      </c>
      <c r="J49" s="10" t="s">
        <v>32</v>
      </c>
      <c r="K49" s="7">
        <f t="shared" si="3"/>
        <v>2025000</v>
      </c>
    </row>
    <row r="50" spans="5:14">
      <c r="E50" s="2" t="s">
        <v>37</v>
      </c>
      <c r="F50" s="8" t="s">
        <v>38</v>
      </c>
      <c r="G50" s="9">
        <v>0.1</v>
      </c>
      <c r="H50" s="6" t="s">
        <v>31</v>
      </c>
      <c r="I50" s="7">
        <f>G50*I47</f>
        <v>250000</v>
      </c>
      <c r="J50" s="10" t="s">
        <v>32</v>
      </c>
      <c r="K50" s="7">
        <f t="shared" si="3"/>
        <v>25000</v>
      </c>
    </row>
    <row r="51" spans="5:14">
      <c r="E51" s="11" t="s">
        <v>14</v>
      </c>
      <c r="F51" s="12"/>
      <c r="G51" s="12"/>
      <c r="H51" s="12"/>
      <c r="I51" s="13"/>
      <c r="J51" s="14"/>
      <c r="K51" s="13">
        <f>SUM(K47:K50)</f>
        <v>4950000</v>
      </c>
    </row>
    <row r="52" spans="5:14">
      <c r="E52" s="11" t="s">
        <v>39</v>
      </c>
      <c r="F52" s="12"/>
      <c r="G52" s="12"/>
      <c r="H52" s="12"/>
      <c r="I52" s="13"/>
      <c r="J52" s="14"/>
      <c r="K52" s="13">
        <f>K51*0.1</f>
        <v>495000</v>
      </c>
    </row>
    <row r="53" spans="5:14">
      <c r="E53" s="14" t="s">
        <v>12</v>
      </c>
      <c r="F53" s="15" t="s">
        <v>40</v>
      </c>
      <c r="G53" s="12">
        <f>K53/I47</f>
        <v>2.1779999999999999</v>
      </c>
      <c r="H53" s="12"/>
      <c r="I53" s="13"/>
      <c r="J53" s="14"/>
      <c r="K53" s="13">
        <f>SUM(K51:K52)</f>
        <v>5445000</v>
      </c>
    </row>
    <row r="54" spans="5:14">
      <c r="J54" s="16" t="s">
        <v>41</v>
      </c>
      <c r="K54" s="7">
        <f>ROUNDDOWN(K53,-5)</f>
        <v>5400000</v>
      </c>
    </row>
    <row r="56" spans="5:14">
      <c r="E56" s="2" t="s">
        <v>47</v>
      </c>
    </row>
    <row r="57" spans="5:14">
      <c r="E57" s="2" t="s">
        <v>48</v>
      </c>
    </row>
    <row r="58" spans="5:14">
      <c r="F58" s="8" t="s">
        <v>28</v>
      </c>
      <c r="G58" s="9" t="s">
        <v>29</v>
      </c>
      <c r="N58" s="7"/>
    </row>
    <row r="59" spans="5:14">
      <c r="E59" s="2" t="s">
        <v>30</v>
      </c>
      <c r="F59" s="8">
        <v>1</v>
      </c>
      <c r="G59" s="9">
        <v>1</v>
      </c>
      <c r="H59" s="6" t="s">
        <v>31</v>
      </c>
      <c r="I59" s="7">
        <v>1500000</v>
      </c>
      <c r="J59" s="10" t="s">
        <v>32</v>
      </c>
      <c r="K59" s="7">
        <f>G59*I59</f>
        <v>1500000</v>
      </c>
    </row>
    <row r="60" spans="5:14">
      <c r="E60" s="2" t="s">
        <v>33</v>
      </c>
      <c r="F60" s="8" t="s">
        <v>34</v>
      </c>
      <c r="G60" s="9">
        <v>0.4</v>
      </c>
      <c r="H60" s="6" t="s">
        <v>31</v>
      </c>
      <c r="I60" s="7">
        <f>G60*I59</f>
        <v>600000</v>
      </c>
      <c r="J60" s="10" t="s">
        <v>32</v>
      </c>
      <c r="K60" s="7">
        <f t="shared" ref="K60:K62" si="4">G60*I60</f>
        <v>240000</v>
      </c>
    </row>
    <row r="61" spans="5:14">
      <c r="E61" s="2" t="s">
        <v>35</v>
      </c>
      <c r="F61" s="8" t="s">
        <v>36</v>
      </c>
      <c r="G61" s="9">
        <v>0.9</v>
      </c>
      <c r="H61" s="6" t="s">
        <v>31</v>
      </c>
      <c r="I61" s="7">
        <f>G61*I59</f>
        <v>1350000</v>
      </c>
      <c r="J61" s="10" t="s">
        <v>32</v>
      </c>
      <c r="K61" s="7">
        <f t="shared" si="4"/>
        <v>1215000</v>
      </c>
    </row>
    <row r="62" spans="5:14">
      <c r="E62" s="2" t="s">
        <v>37</v>
      </c>
      <c r="F62" s="8" t="s">
        <v>38</v>
      </c>
      <c r="G62" s="9">
        <v>0.1</v>
      </c>
      <c r="H62" s="6" t="s">
        <v>31</v>
      </c>
      <c r="I62" s="7">
        <f>G62*I59</f>
        <v>150000</v>
      </c>
      <c r="J62" s="10" t="s">
        <v>32</v>
      </c>
      <c r="K62" s="7">
        <f t="shared" si="4"/>
        <v>15000</v>
      </c>
    </row>
    <row r="63" spans="5:14">
      <c r="E63" s="11" t="s">
        <v>14</v>
      </c>
      <c r="F63" s="12"/>
      <c r="G63" s="12"/>
      <c r="H63" s="12"/>
      <c r="I63" s="13"/>
      <c r="J63" s="14"/>
      <c r="K63" s="13">
        <f>SUM(K59:K62)</f>
        <v>2970000</v>
      </c>
    </row>
    <row r="64" spans="5:14">
      <c r="E64" s="11" t="s">
        <v>39</v>
      </c>
      <c r="F64" s="12"/>
      <c r="G64" s="12"/>
      <c r="H64" s="12"/>
      <c r="I64" s="13"/>
      <c r="J64" s="14"/>
      <c r="K64" s="13">
        <f>K63*0.1</f>
        <v>297000</v>
      </c>
    </row>
    <row r="65" spans="5:14">
      <c r="E65" s="14" t="s">
        <v>12</v>
      </c>
      <c r="F65" s="15" t="s">
        <v>40</v>
      </c>
      <c r="G65" s="12">
        <f>K65/I59</f>
        <v>2.1779999999999999</v>
      </c>
      <c r="H65" s="12"/>
      <c r="I65" s="13"/>
      <c r="J65" s="14"/>
      <c r="K65" s="13">
        <f>SUM(K63:K64)</f>
        <v>3267000</v>
      </c>
    </row>
    <row r="66" spans="5:14">
      <c r="J66" s="16" t="s">
        <v>41</v>
      </c>
      <c r="K66" s="7">
        <f>ROUNDDOWN(K65,-5)</f>
        <v>3200000</v>
      </c>
    </row>
    <row r="68" spans="5:14">
      <c r="E68" s="3" t="s">
        <v>49</v>
      </c>
      <c r="F68" s="4"/>
      <c r="G68" s="4"/>
      <c r="H68" s="4"/>
      <c r="I68" s="5"/>
      <c r="J68" s="3"/>
      <c r="K68" s="5"/>
    </row>
    <row r="69" spans="5:14">
      <c r="E69" s="2" t="s">
        <v>50</v>
      </c>
    </row>
    <row r="70" spans="5:14">
      <c r="E70" s="2" t="s">
        <v>51</v>
      </c>
    </row>
    <row r="71" spans="5:14">
      <c r="F71" s="8" t="s">
        <v>28</v>
      </c>
      <c r="G71" s="9" t="s">
        <v>29</v>
      </c>
      <c r="N71" s="7"/>
    </row>
    <row r="72" spans="5:14">
      <c r="E72" s="2" t="s">
        <v>30</v>
      </c>
      <c r="F72" s="8">
        <v>1</v>
      </c>
      <c r="G72" s="9">
        <v>1</v>
      </c>
      <c r="H72" s="6" t="s">
        <v>31</v>
      </c>
      <c r="I72" s="7">
        <v>1500000</v>
      </c>
      <c r="J72" s="10" t="s">
        <v>32</v>
      </c>
      <c r="K72" s="7">
        <f>G72*I72</f>
        <v>1500000</v>
      </c>
    </row>
    <row r="73" spans="5:14">
      <c r="E73" s="2" t="s">
        <v>33</v>
      </c>
      <c r="F73" s="8" t="s">
        <v>34</v>
      </c>
      <c r="G73" s="9">
        <v>0.4</v>
      </c>
      <c r="H73" s="6" t="s">
        <v>31</v>
      </c>
      <c r="I73" s="7">
        <f>G73*I72</f>
        <v>600000</v>
      </c>
      <c r="J73" s="10" t="s">
        <v>32</v>
      </c>
      <c r="K73" s="7">
        <f t="shared" ref="K73:K75" si="5">G73*I73</f>
        <v>240000</v>
      </c>
    </row>
    <row r="74" spans="5:14">
      <c r="E74" s="2" t="s">
        <v>35</v>
      </c>
      <c r="F74" s="8" t="s">
        <v>36</v>
      </c>
      <c r="G74" s="9">
        <v>0.9</v>
      </c>
      <c r="H74" s="6" t="s">
        <v>31</v>
      </c>
      <c r="I74" s="7">
        <f>G74*I72</f>
        <v>1350000</v>
      </c>
      <c r="J74" s="10" t="s">
        <v>32</v>
      </c>
      <c r="K74" s="7">
        <f t="shared" si="5"/>
        <v>1215000</v>
      </c>
    </row>
    <row r="75" spans="5:14">
      <c r="E75" s="2" t="s">
        <v>37</v>
      </c>
      <c r="F75" s="8" t="s">
        <v>38</v>
      </c>
      <c r="G75" s="9">
        <v>0.1</v>
      </c>
      <c r="H75" s="6" t="s">
        <v>31</v>
      </c>
      <c r="I75" s="7">
        <f>G75*I72</f>
        <v>150000</v>
      </c>
      <c r="J75" s="10" t="s">
        <v>32</v>
      </c>
      <c r="K75" s="7">
        <f t="shared" si="5"/>
        <v>15000</v>
      </c>
    </row>
    <row r="76" spans="5:14">
      <c r="E76" s="11" t="s">
        <v>14</v>
      </c>
      <c r="F76" s="12"/>
      <c r="G76" s="12"/>
      <c r="H76" s="12"/>
      <c r="I76" s="13"/>
      <c r="J76" s="14"/>
      <c r="K76" s="13">
        <f>SUM(K72:K75)</f>
        <v>2970000</v>
      </c>
    </row>
    <row r="77" spans="5:14">
      <c r="E77" s="11" t="s">
        <v>39</v>
      </c>
      <c r="F77" s="12"/>
      <c r="G77" s="12"/>
      <c r="H77" s="12"/>
      <c r="I77" s="13"/>
      <c r="J77" s="14"/>
      <c r="K77" s="13">
        <f>K76*0.1</f>
        <v>297000</v>
      </c>
    </row>
    <row r="78" spans="5:14">
      <c r="E78" s="14" t="s">
        <v>12</v>
      </c>
      <c r="F78" s="15" t="s">
        <v>40</v>
      </c>
      <c r="G78" s="12">
        <f>K78/I72</f>
        <v>2.1779999999999999</v>
      </c>
      <c r="H78" s="12"/>
      <c r="I78" s="13"/>
      <c r="J78" s="14"/>
      <c r="K78" s="13">
        <f>SUM(K76:K77)</f>
        <v>3267000</v>
      </c>
    </row>
    <row r="79" spans="5:14">
      <c r="J79" s="16" t="s">
        <v>41</v>
      </c>
      <c r="K79" s="7">
        <f>ROUNDDOWN(K78,-5)</f>
        <v>3200000</v>
      </c>
    </row>
    <row r="81" spans="5:14">
      <c r="E81" s="2" t="s">
        <v>52</v>
      </c>
    </row>
    <row r="82" spans="5:14">
      <c r="E82" s="2" t="s">
        <v>51</v>
      </c>
    </row>
    <row r="83" spans="5:14">
      <c r="F83" s="8" t="s">
        <v>28</v>
      </c>
      <c r="G83" s="9" t="s">
        <v>29</v>
      </c>
      <c r="N83" s="7"/>
    </row>
    <row r="84" spans="5:14">
      <c r="E84" s="2" t="s">
        <v>30</v>
      </c>
      <c r="F84" s="8">
        <v>1</v>
      </c>
      <c r="G84" s="9">
        <v>1</v>
      </c>
      <c r="H84" s="6" t="s">
        <v>31</v>
      </c>
      <c r="I84" s="7">
        <v>1500000</v>
      </c>
      <c r="J84" s="10" t="s">
        <v>32</v>
      </c>
      <c r="K84" s="7">
        <f>G84*I84</f>
        <v>1500000</v>
      </c>
    </row>
    <row r="85" spans="5:14">
      <c r="E85" s="2" t="s">
        <v>33</v>
      </c>
      <c r="F85" s="8" t="s">
        <v>34</v>
      </c>
      <c r="G85" s="9">
        <v>0.4</v>
      </c>
      <c r="H85" s="6" t="s">
        <v>31</v>
      </c>
      <c r="I85" s="7">
        <f>G85*I84</f>
        <v>600000</v>
      </c>
      <c r="J85" s="10" t="s">
        <v>32</v>
      </c>
      <c r="K85" s="7">
        <f t="shared" ref="K85:K87" si="6">G85*I85</f>
        <v>240000</v>
      </c>
    </row>
    <row r="86" spans="5:14">
      <c r="E86" s="2" t="s">
        <v>35</v>
      </c>
      <c r="F86" s="8" t="s">
        <v>36</v>
      </c>
      <c r="G86" s="9">
        <v>0.9</v>
      </c>
      <c r="H86" s="6" t="s">
        <v>31</v>
      </c>
      <c r="I86" s="7">
        <f>G86*I84</f>
        <v>1350000</v>
      </c>
      <c r="J86" s="10" t="s">
        <v>32</v>
      </c>
      <c r="K86" s="7">
        <f t="shared" si="6"/>
        <v>1215000</v>
      </c>
    </row>
    <row r="87" spans="5:14">
      <c r="E87" s="2" t="s">
        <v>37</v>
      </c>
      <c r="F87" s="8" t="s">
        <v>38</v>
      </c>
      <c r="G87" s="9">
        <v>0.1</v>
      </c>
      <c r="H87" s="6" t="s">
        <v>31</v>
      </c>
      <c r="I87" s="7">
        <f>G87*I84</f>
        <v>150000</v>
      </c>
      <c r="J87" s="10" t="s">
        <v>32</v>
      </c>
      <c r="K87" s="7">
        <f t="shared" si="6"/>
        <v>15000</v>
      </c>
    </row>
    <row r="88" spans="5:14">
      <c r="E88" s="11" t="s">
        <v>14</v>
      </c>
      <c r="F88" s="12"/>
      <c r="G88" s="12"/>
      <c r="H88" s="12"/>
      <c r="I88" s="13"/>
      <c r="J88" s="14"/>
      <c r="K88" s="13">
        <f>SUM(K84:K87)</f>
        <v>2970000</v>
      </c>
    </row>
    <row r="89" spans="5:14">
      <c r="E89" s="11" t="s">
        <v>39</v>
      </c>
      <c r="F89" s="12"/>
      <c r="G89" s="12"/>
      <c r="H89" s="12"/>
      <c r="I89" s="13"/>
      <c r="J89" s="14"/>
      <c r="K89" s="13">
        <f>K88*0.1</f>
        <v>297000</v>
      </c>
    </row>
    <row r="90" spans="5:14">
      <c r="E90" s="14" t="s">
        <v>12</v>
      </c>
      <c r="F90" s="15" t="s">
        <v>40</v>
      </c>
      <c r="G90" s="12">
        <f>K90/I84</f>
        <v>2.1779999999999999</v>
      </c>
      <c r="H90" s="12"/>
      <c r="I90" s="13"/>
      <c r="J90" s="14"/>
      <c r="K90" s="13">
        <f>SUM(K88:K89)</f>
        <v>3267000</v>
      </c>
    </row>
    <row r="91" spans="5:14">
      <c r="J91" s="16" t="s">
        <v>41</v>
      </c>
      <c r="K91" s="7">
        <f>ROUNDDOWN(K90,-5)</f>
        <v>3200000</v>
      </c>
    </row>
    <row r="94" spans="5:14">
      <c r="E94" s="2" t="s">
        <v>53</v>
      </c>
    </row>
    <row r="96" spans="5:14">
      <c r="F96" s="8" t="s">
        <v>28</v>
      </c>
      <c r="G96" s="9" t="s">
        <v>29</v>
      </c>
      <c r="N96" s="7"/>
    </row>
    <row r="97" spans="5:11">
      <c r="E97" s="2" t="s">
        <v>30</v>
      </c>
      <c r="F97" s="8">
        <v>1</v>
      </c>
      <c r="G97" s="9">
        <v>1</v>
      </c>
      <c r="H97" s="6" t="s">
        <v>31</v>
      </c>
      <c r="I97" s="7">
        <v>1000000</v>
      </c>
      <c r="J97" s="10" t="s">
        <v>32</v>
      </c>
      <c r="K97" s="7">
        <f>G97*I97</f>
        <v>1000000</v>
      </c>
    </row>
    <row r="98" spans="5:11">
      <c r="E98" s="2" t="s">
        <v>33</v>
      </c>
      <c r="F98" s="8" t="s">
        <v>34</v>
      </c>
      <c r="G98" s="9">
        <v>0.4</v>
      </c>
      <c r="H98" s="6" t="s">
        <v>31</v>
      </c>
      <c r="I98" s="7">
        <f>G98*I97</f>
        <v>400000</v>
      </c>
      <c r="J98" s="10" t="s">
        <v>32</v>
      </c>
      <c r="K98" s="7">
        <f t="shared" ref="K98:K100" si="7">G98*I98</f>
        <v>160000</v>
      </c>
    </row>
    <row r="99" spans="5:11">
      <c r="E99" s="2" t="s">
        <v>35</v>
      </c>
      <c r="F99" s="8" t="s">
        <v>36</v>
      </c>
      <c r="G99" s="9">
        <v>0.9</v>
      </c>
      <c r="H99" s="6" t="s">
        <v>31</v>
      </c>
      <c r="I99" s="7">
        <f>G99*I97</f>
        <v>900000</v>
      </c>
      <c r="J99" s="10" t="s">
        <v>32</v>
      </c>
      <c r="K99" s="7">
        <f t="shared" si="7"/>
        <v>810000</v>
      </c>
    </row>
    <row r="100" spans="5:11">
      <c r="E100" s="2" t="s">
        <v>37</v>
      </c>
      <c r="F100" s="8" t="s">
        <v>38</v>
      </c>
      <c r="G100" s="9">
        <v>0.1</v>
      </c>
      <c r="H100" s="6" t="s">
        <v>31</v>
      </c>
      <c r="I100" s="7">
        <f>G100*I97</f>
        <v>100000</v>
      </c>
      <c r="J100" s="10" t="s">
        <v>32</v>
      </c>
      <c r="K100" s="7">
        <f t="shared" si="7"/>
        <v>10000</v>
      </c>
    </row>
    <row r="101" spans="5:11">
      <c r="E101" s="11" t="s">
        <v>14</v>
      </c>
      <c r="F101" s="12"/>
      <c r="G101" s="12"/>
      <c r="H101" s="12"/>
      <c r="I101" s="13"/>
      <c r="J101" s="14"/>
      <c r="K101" s="13">
        <f>SUM(K97:K100)</f>
        <v>1980000</v>
      </c>
    </row>
    <row r="102" spans="5:11">
      <c r="E102" s="11" t="s">
        <v>39</v>
      </c>
      <c r="F102" s="12"/>
      <c r="G102" s="12"/>
      <c r="H102" s="12"/>
      <c r="I102" s="13"/>
      <c r="J102" s="14"/>
      <c r="K102" s="13">
        <f>K101*0.1</f>
        <v>198000</v>
      </c>
    </row>
    <row r="103" spans="5:11">
      <c r="E103" s="14" t="s">
        <v>12</v>
      </c>
      <c r="F103" s="15" t="s">
        <v>40</v>
      </c>
      <c r="G103" s="12">
        <f>K103/I97</f>
        <v>2.1779999999999999</v>
      </c>
      <c r="H103" s="12"/>
      <c r="I103" s="13"/>
      <c r="J103" s="14"/>
      <c r="K103" s="13">
        <f>SUM(K101:K102)</f>
        <v>2178000</v>
      </c>
    </row>
    <row r="104" spans="5:11">
      <c r="J104" s="16" t="s">
        <v>41</v>
      </c>
      <c r="K104" s="7">
        <f>ROUNDDOWN(K103,-5)</f>
        <v>2100000</v>
      </c>
    </row>
  </sheetData>
  <mergeCells count="2">
    <mergeCell ref="E2:K2"/>
    <mergeCell ref="E5:K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KONVERSI</vt:lpstr>
      <vt:lpstr>REKAP</vt:lpstr>
      <vt:lpstr>RAB</vt:lpstr>
      <vt:lpstr>RESUME</vt:lpstr>
      <vt:lpstr>RESUME (2)</vt:lpstr>
      <vt:lpstr>Sheet1</vt:lpstr>
      <vt:lpstr>RAB!Print_Area</vt:lpstr>
      <vt:lpstr>REKAP!Print_Area</vt:lpstr>
      <vt:lpstr>RESUME!Print_Area</vt:lpstr>
      <vt:lpstr>'RESUME (2)'!Print_Area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Sarana</cp:lastModifiedBy>
  <cp:lastPrinted>2024-04-02T05:57:03Z</cp:lastPrinted>
  <dcterms:created xsi:type="dcterms:W3CDTF">2008-05-07T14:19:27Z</dcterms:created>
  <dcterms:modified xsi:type="dcterms:W3CDTF">2024-04-02T06:52:10Z</dcterms:modified>
</cp:coreProperties>
</file>