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4\LELANG 2024\PENGAWASAN LANJUTAN REHAB GOR VETERAN\"/>
    </mc:Choice>
  </mc:AlternateContent>
  <xr:revisionPtr revIDLastSave="0" documentId="13_ncr:1_{E4380154-E9E4-4928-A167-71336A5ADFF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VER" sheetId="31" r:id="rId1"/>
    <sheet name="HPS  " sheetId="29" r:id="rId2"/>
  </sheets>
  <definedNames>
    <definedName name="_xlnm.Print_Area" localSheetId="0">CAVER!$A$1:$N$57</definedName>
    <definedName name="_xlnm.Print_Area" localSheetId="1">'HPS  '!$A$1:$L$111</definedName>
    <definedName name="_xlnm.Print_Titles" localSheetId="1">'HPS  '!$73:$73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9" l="1"/>
  <c r="J91" i="29"/>
  <c r="L94" i="29" l="1"/>
  <c r="N28" i="29"/>
  <c r="H84" i="29" l="1"/>
  <c r="L84" i="29" s="1"/>
  <c r="L83" i="29"/>
  <c r="L91" i="29"/>
  <c r="L92" i="29"/>
  <c r="L93" i="29"/>
  <c r="L90" i="29"/>
  <c r="L87" i="29"/>
  <c r="L88" i="29" s="1"/>
  <c r="L82" i="29"/>
  <c r="L75" i="29"/>
  <c r="L76" i="29" s="1"/>
  <c r="L85" i="29" l="1"/>
  <c r="L95" i="29"/>
  <c r="N61" i="29"/>
  <c r="K60" i="29" s="1"/>
  <c r="L60" i="29" s="1"/>
  <c r="N60" i="29"/>
  <c r="N59" i="29"/>
  <c r="K59" i="29" s="1"/>
  <c r="L59" i="29" s="1"/>
  <c r="L65" i="29"/>
  <c r="A66" i="29"/>
  <c r="L62" i="29" l="1"/>
  <c r="T24" i="29"/>
  <c r="A91" i="29" l="1"/>
  <c r="A92" i="29" s="1"/>
  <c r="A93" i="29" s="1"/>
  <c r="L78" i="29"/>
  <c r="L66" i="29"/>
  <c r="L67" i="29" s="1"/>
  <c r="L69" i="29" s="1"/>
  <c r="G53" i="29"/>
  <c r="G52" i="29"/>
  <c r="G51" i="29"/>
  <c r="A51" i="29"/>
  <c r="G50" i="29"/>
  <c r="A50" i="29"/>
  <c r="G49" i="29"/>
  <c r="G48" i="29"/>
  <c r="L79" i="29" l="1"/>
  <c r="L80" i="29" s="1"/>
  <c r="L97" i="29" s="1"/>
  <c r="K20" i="29"/>
  <c r="K21" i="29" l="1"/>
  <c r="K22" i="29" s="1"/>
  <c r="M21" i="29" l="1"/>
  <c r="M20" i="29"/>
  <c r="K23" i="29"/>
  <c r="K24" i="29" s="1"/>
  <c r="K25" i="29" s="1"/>
  <c r="N26" i="29" s="1"/>
</calcChain>
</file>

<file path=xl/sharedStrings.xml><?xml version="1.0" encoding="utf-8"?>
<sst xmlns="http://schemas.openxmlformats.org/spreadsheetml/2006/main" count="177" uniqueCount="114">
  <si>
    <t/>
  </si>
  <si>
    <t>Laporan Pendahuluan</t>
  </si>
  <si>
    <t>Jumlah Harga              (Rp.)</t>
  </si>
  <si>
    <t>Harga Satuan               (Rp.)</t>
  </si>
  <si>
    <t>Satuan</t>
  </si>
  <si>
    <t>Uraian</t>
  </si>
  <si>
    <t>No.</t>
  </si>
  <si>
    <t>BIAYA LANGSUNG NON PERSONIL</t>
  </si>
  <si>
    <t>II.</t>
  </si>
  <si>
    <t>BIAYA LANGSUNG PERSONIL</t>
  </si>
  <si>
    <t>I.</t>
  </si>
  <si>
    <t>:</t>
  </si>
  <si>
    <t>Kegiatan</t>
  </si>
  <si>
    <t>Dibulatkan</t>
  </si>
  <si>
    <t>JUMLAH TOTAL</t>
  </si>
  <si>
    <t>JUMLAH ( I + II )</t>
  </si>
  <si>
    <t>Total Biaya (Rp.)</t>
  </si>
  <si>
    <t>REKAPITULASI HARGA PERKIRAAN SENDIRI (HPS)</t>
  </si>
  <si>
    <t>HARGA PERKIRAAN SENDIRI (HPS)</t>
  </si>
  <si>
    <t xml:space="preserve">Propinsi </t>
  </si>
  <si>
    <t>Kab/Kota</t>
  </si>
  <si>
    <t xml:space="preserve">Instansi/Dinas </t>
  </si>
  <si>
    <t>Sumber Dana</t>
  </si>
  <si>
    <t>Sumatera Utara</t>
  </si>
  <si>
    <t>RINCIAN BIAYA LANGSUNG PERSONIL</t>
  </si>
  <si>
    <t>TENAGA AHLI PROFESIONAL</t>
  </si>
  <si>
    <t xml:space="preserve">A. </t>
  </si>
  <si>
    <t>Volume (Org)</t>
  </si>
  <si>
    <t>Durasi (Bulan)</t>
  </si>
  <si>
    <t>OB</t>
  </si>
  <si>
    <t>B.</t>
  </si>
  <si>
    <t>TENAGA PENDUKUNG</t>
  </si>
  <si>
    <t>RINCIAN BIAYA LANGSUNG NON PERSONIL</t>
  </si>
  <si>
    <t>Total Biaya Langsung Personil (A+B)</t>
  </si>
  <si>
    <t xml:space="preserve">Sub Total A (Tenaga Ahli Profesional) </t>
  </si>
  <si>
    <t xml:space="preserve">Sub Total B (Tenaga Pendukung) </t>
  </si>
  <si>
    <t xml:space="preserve">Volume </t>
  </si>
  <si>
    <t>BIAYA PELAPORAN</t>
  </si>
  <si>
    <t>Laporan Mingguan</t>
  </si>
  <si>
    <t>Laporan Bulanan</t>
  </si>
  <si>
    <t>A.</t>
  </si>
  <si>
    <t>Biaya Komunikasi (telp,fax,email)</t>
  </si>
  <si>
    <t>Bln</t>
  </si>
  <si>
    <t>Waktu</t>
  </si>
  <si>
    <t>Total Biaya Langsung Non Personil (A+B)</t>
  </si>
  <si>
    <t>ATK dan Komputer Supply (kertas,tinta/cartridge,alat tulis,dll)</t>
  </si>
  <si>
    <t>Dibuat Oleh :</t>
  </si>
  <si>
    <t>Medan</t>
  </si>
  <si>
    <t>Dinas Pemuda Dan Olahraga Provinsi Sumatera Utara</t>
  </si>
  <si>
    <t>Provinsi Sumatera Utara</t>
  </si>
  <si>
    <t xml:space="preserve">BIAYA OPERASIONAL KANTOR </t>
  </si>
  <si>
    <t>Laporan Akhir dan Fhoto Dokumentasi</t>
  </si>
  <si>
    <t>Exs</t>
  </si>
  <si>
    <t xml:space="preserve">Pekerjaan </t>
  </si>
  <si>
    <t>KERANGKA ACUAN KERJA (KAK)</t>
  </si>
  <si>
    <t xml:space="preserve">Lokasi </t>
  </si>
  <si>
    <t>Administrasi/Operator Computer</t>
  </si>
  <si>
    <t>BILL OF QUANTITY (BOQ)</t>
  </si>
  <si>
    <t xml:space="preserve">Bidang </t>
  </si>
  <si>
    <t xml:space="preserve">Jangka Waktu </t>
  </si>
  <si>
    <t>Bidang</t>
  </si>
  <si>
    <t>PPN 11,0%</t>
  </si>
  <si>
    <t>pagu/HPS</t>
  </si>
  <si>
    <t>Sarana, Prasarana dan Kemitraan Baru Disporasu</t>
  </si>
  <si>
    <t>Inspector</t>
  </si>
  <si>
    <t>Sarana, Prasarana dan Kemitraan Disporasu</t>
  </si>
  <si>
    <t>Jasa Konsultansi Pengawasan Rehab Gor Veteran</t>
  </si>
  <si>
    <t>BIAYA OPERASIONAL LAPANGAN</t>
  </si>
  <si>
    <t>Tahun</t>
  </si>
  <si>
    <t xml:space="preserve">Pengalamam </t>
  </si>
  <si>
    <t>S2 Sipil/Arsitek- Manajemen Kontruksi- Madya</t>
  </si>
  <si>
    <t xml:space="preserve"> S1 Sipil/Arsitek- Manajemen Kontruksi/Ahli Teknik Bangunan Gedung- Madya</t>
  </si>
  <si>
    <t>S1Teknik Arsitektur-Ahli Arsitektur -Madya</t>
  </si>
  <si>
    <t>Ahli K3 Konstruksi</t>
  </si>
  <si>
    <t>peng.</t>
  </si>
  <si>
    <t>Biaya Sewa Kenderaan Roda-2 Termasuk O&amp;M</t>
  </si>
  <si>
    <t>Topi pelindung (Safety helmet)</t>
  </si>
  <si>
    <t>Sepatu keselamatan (Safety shoes)</t>
  </si>
  <si>
    <t>Rompi keselamatan (Safety vest)</t>
  </si>
  <si>
    <t>Biaya Rapat Bulanan</t>
  </si>
  <si>
    <t>C.</t>
  </si>
  <si>
    <t xml:space="preserve">Sub Total A (Biaya Operasional Lapangan) </t>
  </si>
  <si>
    <t xml:space="preserve">Sub Total B (Biaya Operasional Kantor) </t>
  </si>
  <si>
    <t>BIAYA KESELAMATAN KONSTRUKSI</t>
  </si>
  <si>
    <t xml:space="preserve">Sub Total C (Biaya Keselamatan Konstruksi) </t>
  </si>
  <si>
    <t>D.</t>
  </si>
  <si>
    <t>BIAYA RAPAT</t>
  </si>
  <si>
    <t>E.</t>
  </si>
  <si>
    <t>Bh</t>
  </si>
  <si>
    <t xml:space="preserve">Sub Total D (Biaya Rapat) </t>
  </si>
  <si>
    <t xml:space="preserve">Sub Total  E (Biaya Pelaporan) </t>
  </si>
  <si>
    <t>S1-Teknik Sipil -Ahli K3 Konstruksi-Muda</t>
  </si>
  <si>
    <t>Permen PU No.524 Tahun 2022</t>
  </si>
  <si>
    <t>Jumlah Harga (Rp.)</t>
  </si>
  <si>
    <t>indek sumut</t>
  </si>
  <si>
    <t>Team Leader/Ketua Team</t>
  </si>
  <si>
    <t>Jalan Veteran, Pandau Hilir, Kec.Medan Perjuangan, Kota Medan</t>
  </si>
  <si>
    <t>Eksternal Disk 1 TB</t>
  </si>
  <si>
    <t>Unit</t>
  </si>
  <si>
    <t>APBD Tahun  Anggaran  2024</t>
  </si>
  <si>
    <t>Dinas Kepemudaan dan Keolahragaan</t>
  </si>
  <si>
    <t xml:space="preserve">Bidang Sarana Prasarana Dan Kemitraan </t>
  </si>
  <si>
    <t>SYAHRUDIN,SE,MM</t>
  </si>
  <si>
    <t>Pembina TK.I</t>
  </si>
  <si>
    <t>NIP. 19781023 200212 1 002</t>
  </si>
  <si>
    <t>Terbilang : Dua Ratus Tujuh Puluh Juta Lima Ratus Ribu Rupiah</t>
  </si>
  <si>
    <t>TAHUN ANGGARAN 2024</t>
  </si>
  <si>
    <t>Medan,          Maret 2024</t>
  </si>
  <si>
    <t>Kuasa Pengguna Anggaran (KPA)</t>
  </si>
  <si>
    <t>Provinsi</t>
  </si>
  <si>
    <t>Dinas Kepemudaan dan Keolahragaan Provinsi Sumatera Utara</t>
  </si>
  <si>
    <t>105 (Seratus Lima) Hari Kalender</t>
  </si>
  <si>
    <t>Jasa Konsultansi Pengawasan Lanjutan Rehab GOR Veteran.</t>
  </si>
  <si>
    <t>APBD TA.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</si>
</sst>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Rp&quot;#,##0;\-&quot;Rp&quot;#,##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#&quot;.&quot;"/>
    <numFmt numFmtId="168" formatCode="_(* #,##0.0_);_(* \(#,##0.0\);_(* &quot;-&quot;_);_(@_)"/>
    <numFmt numFmtId="169" formatCode="_(* #,##0_);_(* \(#,##0\);_(* &quot;-&quot;??_);_(@_)"/>
    <numFmt numFmtId="170" formatCode="[$-409]d\-mmm\-yy;@"/>
    <numFmt numFmtId="171" formatCode="#,##0.0"/>
    <numFmt numFmtId="172" formatCode="0.000"/>
    <numFmt numFmtId="173" formatCode="\$#,##0\ ;\(\$#,##0\)"/>
    <numFmt numFmtId="174" formatCode="_([$€]* #,##0.00_);_([$€]* \(#,##0.00\);_([$€]* &quot;-&quot;??_);_(@_)"/>
    <numFmt numFmtId="175" formatCode="&quot;VND&quot;#,##0_);[Red]\(&quot;VND&quot;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&quot;\&quot;#,##0.00;[Red]&quot;\&quot;\-#,##0.00"/>
    <numFmt numFmtId="179" formatCode="&quot;\&quot;#,##0;[Red]&quot;\&quot;\-#,##0"/>
    <numFmt numFmtId="180" formatCode="General_);[Red]\-General_)"/>
    <numFmt numFmtId="181" formatCode="#,##0_);[Red]\(#,##0\);;@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\ \ "/>
    <numFmt numFmtId="185" formatCode="#,##0.00\ \ \ "/>
    <numFmt numFmtId="186" formatCode="#,##0.00\ "/>
    <numFmt numFmtId="187" formatCode="0\ \ \ \ "/>
    <numFmt numFmtId="188" formatCode="_ * #,##0_ ;_ * \-#,##0_ ;_ * &quot;-&quot;??_ ;_ @_ "/>
  </numFmts>
  <fonts count="66">
    <font>
      <sz val="10"/>
      <name val="Tahoma"/>
      <charset val="1"/>
    </font>
    <font>
      <sz val="10"/>
      <name val="Helv"/>
    </font>
    <font>
      <sz val="10"/>
      <name val="Tahoma"/>
      <family val="2"/>
    </font>
    <font>
      <sz val="10"/>
      <name val="Tahoma"/>
      <family val="2"/>
    </font>
    <font>
      <sz val="10"/>
      <name val="Arial"/>
    </font>
    <font>
      <sz val="10"/>
      <name val="Arial"/>
      <charset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2"/>
      <name val="¹UAAA¼"/>
      <family val="3"/>
      <charset val="129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entury Gothic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Arial"/>
      <family val="2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sz val="10"/>
      <name val="VNtimes new roman"/>
      <family val="2"/>
    </font>
    <font>
      <sz val="8"/>
      <name val="Helv"/>
    </font>
    <font>
      <b/>
      <sz val="11"/>
      <color indexed="63"/>
      <name val="Calibri"/>
      <family val="2"/>
      <charset val="1"/>
    </font>
    <font>
      <sz val="10"/>
      <name val="VNI-Times"/>
    </font>
    <font>
      <sz val="10"/>
      <name val="VNI-Univer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u/>
      <sz val="10"/>
      <color indexed="14"/>
      <name val="COUR"/>
      <family val="3"/>
    </font>
    <font>
      <sz val="10"/>
      <name val="VNI-Helve-Condense"/>
    </font>
    <font>
      <sz val="11"/>
      <color indexed="10"/>
      <name val="Calibri"/>
      <family val="2"/>
      <charset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sz val="12"/>
      <name val="新細明體"/>
      <charset val="136"/>
    </font>
    <font>
      <sz val="12"/>
      <name val="宋体"/>
      <charset val="134"/>
    </font>
    <font>
      <b/>
      <sz val="28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2"/>
      <color theme="1"/>
      <name val="Arial Narrow"/>
      <family val="2"/>
    </font>
    <font>
      <b/>
      <sz val="2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u/>
      <sz val="14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sz val="12"/>
      <color theme="0" tint="-0.34998626667073579"/>
      <name val="Arial Narrow"/>
      <family val="2"/>
    </font>
    <font>
      <sz val="12"/>
      <color rgb="FFFF0000"/>
      <name val="Arial Narrow"/>
      <family val="2"/>
    </font>
    <font>
      <i/>
      <sz val="12"/>
      <name val="Arial Narrow"/>
      <family val="2"/>
    </font>
    <font>
      <sz val="12"/>
      <color indexed="12"/>
      <name val="Arial Narrow"/>
      <family val="2"/>
    </font>
    <font>
      <sz val="12"/>
      <color indexed="10"/>
      <name val="Arial Narrow"/>
      <family val="2"/>
    </font>
    <font>
      <b/>
      <sz val="12"/>
      <color theme="0" tint="-0.34998626667073579"/>
      <name val="Arial Narrow"/>
      <family val="2"/>
    </font>
    <font>
      <b/>
      <u/>
      <sz val="16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177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/>
    <xf numFmtId="0" fontId="13" fillId="0" borderId="0"/>
    <xf numFmtId="0" fontId="15" fillId="21" borderId="24" applyNumberFormat="0" applyAlignment="0" applyProtection="0"/>
    <xf numFmtId="0" fontId="16" fillId="22" borderId="25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1" fontId="19" fillId="0" borderId="0" applyFont="0" applyFill="0" applyBorder="0">
      <alignment horizontal="left" vertical="top" wrapText="1"/>
      <protection locked="0"/>
    </xf>
    <xf numFmtId="174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0" borderId="26" applyNumberFormat="0" applyAlignment="0" applyProtection="0">
      <alignment horizontal="left" vertical="center"/>
    </xf>
    <xf numFmtId="0" fontId="22" fillId="0" borderId="3">
      <alignment horizontal="left" vertical="center"/>
    </xf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24" applyNumberFormat="0" applyAlignment="0" applyProtection="0"/>
    <xf numFmtId="0" fontId="29" fillId="0" borderId="30" applyNumberFormat="0" applyFill="0" applyAlignment="0" applyProtection="0"/>
    <xf numFmtId="0" fontId="30" fillId="23" borderId="0" applyNumberFormat="0" applyBorder="0" applyAlignment="0" applyProtection="0"/>
    <xf numFmtId="175" fontId="31" fillId="0" borderId="0"/>
    <xf numFmtId="0" fontId="32" fillId="0" borderId="0"/>
    <xf numFmtId="0" fontId="3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180" fontId="1" fillId="0" borderId="0"/>
    <xf numFmtId="0" fontId="6" fillId="24" borderId="31" applyNumberFormat="0" applyFont="0" applyAlignment="0" applyProtection="0"/>
    <xf numFmtId="0" fontId="33" fillId="21" borderId="32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1" fontId="19" fillId="0" borderId="0" applyFont="0">
      <protection locked="0"/>
    </xf>
    <xf numFmtId="184" fontId="34" fillId="0" borderId="2">
      <alignment horizontal="right" vertical="center"/>
    </xf>
    <xf numFmtId="188" fontId="6" fillId="0" borderId="2">
      <alignment horizontal="right" vertical="center"/>
    </xf>
    <xf numFmtId="186" fontId="35" fillId="0" borderId="2">
      <alignment horizontal="center"/>
    </xf>
    <xf numFmtId="0" fontId="36" fillId="0" borderId="0" applyNumberFormat="0" applyFill="0" applyBorder="0" applyAlignment="0" applyProtection="0"/>
    <xf numFmtId="0" fontId="37" fillId="0" borderId="33" applyNumberFormat="0" applyFill="0" applyAlignment="0" applyProtection="0"/>
    <xf numFmtId="181" fontId="19" fillId="0" borderId="0" applyFont="0">
      <alignment horizontal="center"/>
      <protection locked="0"/>
    </xf>
    <xf numFmtId="0" fontId="38" fillId="0" borderId="0"/>
    <xf numFmtId="187" fontId="39" fillId="0" borderId="0"/>
    <xf numFmtId="185" fontId="39" fillId="0" borderId="16"/>
    <xf numFmtId="0" fontId="40" fillId="0" borderId="0" applyNumberForma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44" fillId="0" borderId="0" applyFont="0" applyFill="0" applyBorder="0" applyAlignment="0" applyProtection="0"/>
    <xf numFmtId="179" fontId="44" fillId="0" borderId="0" applyFont="0" applyFill="0" applyBorder="0" applyAlignment="0" applyProtection="0"/>
    <xf numFmtId="0" fontId="45" fillId="0" borderId="0"/>
    <xf numFmtId="0" fontId="46" fillId="0" borderId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0" borderId="0"/>
    <xf numFmtId="182" fontId="46" fillId="0" borderId="0" applyFont="0" applyFill="0" applyBorder="0" applyAlignment="0" applyProtection="0"/>
    <xf numFmtId="183" fontId="46" fillId="0" borderId="0" applyFont="0" applyFill="0" applyBorder="0" applyAlignment="0" applyProtection="0"/>
  </cellStyleXfs>
  <cellXfs count="267">
    <xf numFmtId="0" fontId="0" fillId="0" borderId="0" xfId="0"/>
    <xf numFmtId="0" fontId="49" fillId="0" borderId="0" xfId="7" applyFont="1"/>
    <xf numFmtId="0" fontId="50" fillId="0" borderId="0" xfId="7" applyFont="1"/>
    <xf numFmtId="0" fontId="51" fillId="0" borderId="0" xfId="7" applyFont="1"/>
    <xf numFmtId="0" fontId="50" fillId="0" borderId="0" xfId="7" applyFont="1" applyAlignment="1">
      <alignment horizontal="center"/>
    </xf>
    <xf numFmtId="0" fontId="50" fillId="0" borderId="0" xfId="7" applyFont="1" applyAlignment="1">
      <alignment vertical="center"/>
    </xf>
    <xf numFmtId="0" fontId="51" fillId="0" borderId="0" xfId="7" applyFont="1" applyAlignment="1">
      <alignment vertical="center"/>
    </xf>
    <xf numFmtId="0" fontId="50" fillId="0" borderId="0" xfId="7" applyFont="1" applyAlignment="1">
      <alignment horizontal="center" vertical="center"/>
    </xf>
    <xf numFmtId="0" fontId="52" fillId="0" borderId="0" xfId="0" applyFont="1"/>
    <xf numFmtId="0" fontId="54" fillId="0" borderId="0" xfId="3" applyFont="1" applyAlignment="1">
      <alignment horizontal="center"/>
    </xf>
    <xf numFmtId="0" fontId="55" fillId="0" borderId="0" xfId="3" applyFont="1" applyAlignment="1">
      <alignment horizontal="center"/>
    </xf>
    <xf numFmtId="169" fontId="55" fillId="0" borderId="0" xfId="4" applyNumberFormat="1" applyFont="1" applyFill="1" applyAlignment="1">
      <alignment horizontal="center"/>
    </xf>
    <xf numFmtId="0" fontId="55" fillId="0" borderId="0" xfId="3" applyFont="1"/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169" fontId="55" fillId="0" borderId="0" xfId="4" applyNumberFormat="1" applyFont="1" applyAlignment="1">
      <alignment horizontal="center" vertical="center"/>
    </xf>
    <xf numFmtId="0" fontId="55" fillId="0" borderId="0" xfId="0" applyFont="1"/>
    <xf numFmtId="0" fontId="52" fillId="0" borderId="0" xfId="0" applyFont="1" applyAlignment="1">
      <alignment horizontal="left" vertical="center"/>
    </xf>
    <xf numFmtId="169" fontId="52" fillId="0" borderId="0" xfId="4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vertical="top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vertical="top" wrapText="1"/>
    </xf>
    <xf numFmtId="169" fontId="55" fillId="0" borderId="0" xfId="4" applyNumberFormat="1" applyFont="1" applyFill="1" applyBorder="1" applyAlignment="1">
      <alignment vertical="top" wrapText="1"/>
    </xf>
    <xf numFmtId="0" fontId="55" fillId="0" borderId="0" xfId="0" applyFont="1" applyAlignment="1">
      <alignment horizontal="center" vertical="top" wrapText="1"/>
    </xf>
    <xf numFmtId="169" fontId="52" fillId="0" borderId="0" xfId="4" applyNumberFormat="1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169" fontId="55" fillId="0" borderId="0" xfId="4" applyNumberFormat="1" applyFont="1" applyBorder="1" applyAlignment="1">
      <alignment vertical="top" wrapText="1"/>
    </xf>
    <xf numFmtId="0" fontId="55" fillId="2" borderId="11" xfId="0" applyFont="1" applyFill="1" applyBorder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169" fontId="55" fillId="2" borderId="0" xfId="4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65" fontId="55" fillId="0" borderId="0" xfId="5" applyFont="1" applyFill="1" applyAlignment="1">
      <alignment vertical="center"/>
    </xf>
    <xf numFmtId="0" fontId="55" fillId="0" borderId="18" xfId="0" applyFont="1" applyBorder="1" applyAlignment="1">
      <alignment horizontal="left" vertical="center" indent="1"/>
    </xf>
    <xf numFmtId="0" fontId="55" fillId="0" borderId="19" xfId="0" applyFont="1" applyBorder="1" applyAlignment="1">
      <alignment horizontal="left" vertical="center" indent="1"/>
    </xf>
    <xf numFmtId="0" fontId="55" fillId="0" borderId="20" xfId="0" applyFont="1" applyBorder="1" applyAlignment="1">
      <alignment vertical="center"/>
    </xf>
    <xf numFmtId="169" fontId="55" fillId="0" borderId="20" xfId="4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5" fillId="0" borderId="8" xfId="0" applyFont="1" applyBorder="1" applyAlignment="1">
      <alignment horizontal="center" vertical="center"/>
    </xf>
    <xf numFmtId="0" fontId="55" fillId="0" borderId="9" xfId="0" applyFont="1" applyBorder="1" applyAlignment="1">
      <alignment horizontal="left" vertical="center" indent="1"/>
    </xf>
    <xf numFmtId="169" fontId="55" fillId="0" borderId="0" xfId="4" applyNumberFormat="1" applyFont="1" applyBorder="1" applyAlignment="1">
      <alignment vertical="center"/>
    </xf>
    <xf numFmtId="166" fontId="55" fillId="0" borderId="0" xfId="1" applyNumberFormat="1" applyFont="1" applyBorder="1" applyAlignment="1">
      <alignment vertical="center"/>
    </xf>
    <xf numFmtId="166" fontId="55" fillId="0" borderId="0" xfId="1" applyNumberFormat="1" applyFont="1" applyBorder="1" applyAlignment="1">
      <alignment horizontal="center" vertical="center"/>
    </xf>
    <xf numFmtId="169" fontId="55" fillId="0" borderId="0" xfId="5" applyNumberFormat="1" applyFont="1" applyFill="1" applyAlignment="1">
      <alignment vertical="center"/>
    </xf>
    <xf numFmtId="0" fontId="58" fillId="0" borderId="2" xfId="0" applyFont="1" applyBorder="1" applyAlignment="1">
      <alignment horizontal="left" vertical="center" indent="1"/>
    </xf>
    <xf numFmtId="0" fontId="55" fillId="0" borderId="3" xfId="0" applyFont="1" applyBorder="1" applyAlignment="1">
      <alignment horizontal="left" vertical="center" indent="1"/>
    </xf>
    <xf numFmtId="0" fontId="55" fillId="0" borderId="3" xfId="0" applyFont="1" applyBorder="1" applyAlignment="1">
      <alignment vertical="center"/>
    </xf>
    <xf numFmtId="169" fontId="55" fillId="0" borderId="3" xfId="4" applyNumberFormat="1" applyFont="1" applyBorder="1" applyAlignment="1">
      <alignment vertical="center"/>
    </xf>
    <xf numFmtId="166" fontId="55" fillId="0" borderId="3" xfId="1" applyNumberFormat="1" applyFont="1" applyBorder="1" applyAlignment="1">
      <alignment vertical="center"/>
    </xf>
    <xf numFmtId="166" fontId="55" fillId="0" borderId="3" xfId="1" applyNumberFormat="1" applyFont="1" applyBorder="1" applyAlignment="1">
      <alignment horizontal="center" vertical="center"/>
    </xf>
    <xf numFmtId="169" fontId="58" fillId="0" borderId="0" xfId="4" applyNumberFormat="1" applyFont="1" applyBorder="1" applyAlignment="1">
      <alignment horizontal="center" vertical="center"/>
    </xf>
    <xf numFmtId="169" fontId="55" fillId="0" borderId="0" xfId="4" applyNumberFormat="1" applyFont="1" applyFill="1" applyAlignment="1">
      <alignment vertical="center"/>
    </xf>
    <xf numFmtId="164" fontId="55" fillId="0" borderId="0" xfId="1" applyFont="1" applyFill="1" applyAlignment="1">
      <alignment vertical="center"/>
    </xf>
    <xf numFmtId="169" fontId="55" fillId="0" borderId="0" xfId="4" applyNumberFormat="1" applyFont="1"/>
    <xf numFmtId="164" fontId="55" fillId="0" borderId="0" xfId="0" applyNumberFormat="1" applyFont="1" applyAlignment="1">
      <alignment vertical="center"/>
    </xf>
    <xf numFmtId="0" fontId="58" fillId="0" borderId="3" xfId="0" applyFont="1" applyBorder="1" applyAlignment="1">
      <alignment horizontal="left" vertical="center" indent="1"/>
    </xf>
    <xf numFmtId="169" fontId="55" fillId="0" borderId="0" xfId="0" applyNumberFormat="1" applyFont="1" applyAlignment="1">
      <alignment horizontal="center" vertical="center"/>
    </xf>
    <xf numFmtId="169" fontId="59" fillId="0" borderId="0" xfId="4" applyNumberFormat="1" applyFont="1" applyAlignment="1">
      <alignment vertical="center"/>
    </xf>
    <xf numFmtId="164" fontId="58" fillId="0" borderId="0" xfId="1" applyFont="1" applyFill="1" applyBorder="1" applyAlignment="1">
      <alignment vertical="center"/>
    </xf>
    <xf numFmtId="164" fontId="55" fillId="0" borderId="0" xfId="3" applyNumberFormat="1" applyFont="1"/>
    <xf numFmtId="0" fontId="54" fillId="0" borderId="2" xfId="0" applyFont="1" applyBorder="1" applyAlignment="1">
      <alignment horizontal="left" vertical="center" indent="1"/>
    </xf>
    <xf numFmtId="0" fontId="54" fillId="0" borderId="3" xfId="0" applyFont="1" applyBorder="1" applyAlignment="1">
      <alignment vertical="center"/>
    </xf>
    <xf numFmtId="169" fontId="58" fillId="0" borderId="1" xfId="4" applyNumberFormat="1" applyFont="1" applyBorder="1" applyAlignment="1">
      <alignment vertical="center"/>
    </xf>
    <xf numFmtId="169" fontId="58" fillId="0" borderId="0" xfId="4" applyNumberFormat="1" applyFont="1" applyBorder="1" applyAlignment="1">
      <alignment vertical="center"/>
    </xf>
    <xf numFmtId="165" fontId="59" fillId="0" borderId="0" xfId="4" applyFont="1" applyAlignment="1">
      <alignment vertical="center"/>
    </xf>
    <xf numFmtId="169" fontId="60" fillId="0" borderId="0" xfId="3" applyNumberFormat="1" applyFont="1" applyAlignment="1">
      <alignment vertical="center"/>
    </xf>
    <xf numFmtId="0" fontId="61" fillId="0" borderId="0" xfId="3" applyFont="1"/>
    <xf numFmtId="169" fontId="55" fillId="0" borderId="0" xfId="4" applyNumberFormat="1" applyFont="1" applyAlignment="1"/>
    <xf numFmtId="165" fontId="59" fillId="0" borderId="0" xfId="3" applyNumberFormat="1" applyFont="1"/>
    <xf numFmtId="0" fontId="59" fillId="0" borderId="0" xfId="3" applyFont="1"/>
    <xf numFmtId="0" fontId="55" fillId="0" borderId="0" xfId="3" quotePrefix="1" applyFont="1" applyAlignment="1">
      <alignment horizontal="center"/>
    </xf>
    <xf numFmtId="0" fontId="55" fillId="0" borderId="0" xfId="3" applyFont="1" applyAlignment="1">
      <alignment vertical="top"/>
    </xf>
    <xf numFmtId="0" fontId="58" fillId="0" borderId="0" xfId="3" applyFont="1" applyAlignment="1">
      <alignment vertical="top"/>
    </xf>
    <xf numFmtId="0" fontId="55" fillId="0" borderId="0" xfId="3" applyFont="1" applyAlignment="1">
      <alignment horizontal="right" vertical="top"/>
    </xf>
    <xf numFmtId="0" fontId="55" fillId="0" borderId="0" xfId="3" applyFont="1" applyAlignment="1">
      <alignment horizontal="center" vertical="center"/>
    </xf>
    <xf numFmtId="0" fontId="55" fillId="0" borderId="0" xfId="3" applyFont="1" applyAlignment="1">
      <alignment horizontal="center" vertical="top"/>
    </xf>
    <xf numFmtId="0" fontId="58" fillId="0" borderId="0" xfId="3" applyFont="1" applyAlignment="1">
      <alignment horizontal="center" vertical="top"/>
    </xf>
    <xf numFmtId="0" fontId="57" fillId="0" borderId="0" xfId="3" applyFont="1" applyAlignment="1">
      <alignment horizontal="center"/>
    </xf>
    <xf numFmtId="0" fontId="57" fillId="0" borderId="0" xfId="3" applyFont="1"/>
    <xf numFmtId="0" fontId="58" fillId="0" borderId="0" xfId="3" applyFont="1"/>
    <xf numFmtId="0" fontId="52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/>
    </xf>
    <xf numFmtId="0" fontId="55" fillId="2" borderId="14" xfId="0" applyFont="1" applyFill="1" applyBorder="1" applyAlignment="1">
      <alignment horizontal="center" vertical="center" wrapText="1"/>
    </xf>
    <xf numFmtId="169" fontId="55" fillId="2" borderId="11" xfId="4" applyNumberFormat="1" applyFont="1" applyFill="1" applyBorder="1" applyAlignment="1">
      <alignment horizontal="center" vertical="center" wrapText="1"/>
    </xf>
    <xf numFmtId="169" fontId="55" fillId="0" borderId="0" xfId="4" applyNumberFormat="1" applyFont="1" applyFill="1" applyBorder="1" applyAlignment="1">
      <alignment horizontal="center" vertical="center" wrapText="1"/>
    </xf>
    <xf numFmtId="169" fontId="55" fillId="0" borderId="0" xfId="4" applyNumberFormat="1" applyFont="1" applyFill="1" applyAlignment="1">
      <alignment horizontal="center" vertical="center"/>
    </xf>
    <xf numFmtId="164" fontId="55" fillId="0" borderId="0" xfId="1" applyFont="1" applyAlignment="1"/>
    <xf numFmtId="0" fontId="55" fillId="0" borderId="8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69" fontId="55" fillId="0" borderId="8" xfId="4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69" fontId="55" fillId="0" borderId="0" xfId="4" applyNumberFormat="1" applyFont="1" applyFill="1" applyBorder="1" applyAlignment="1">
      <alignment horizontal="center" vertical="center"/>
    </xf>
    <xf numFmtId="164" fontId="55" fillId="0" borderId="0" xfId="1" applyFont="1" applyBorder="1" applyAlignment="1"/>
    <xf numFmtId="0" fontId="58" fillId="0" borderId="16" xfId="3" applyFont="1" applyBorder="1" applyAlignment="1">
      <alignment horizontal="center"/>
    </xf>
    <xf numFmtId="0" fontId="55" fillId="0" borderId="3" xfId="3" applyFont="1" applyBorder="1"/>
    <xf numFmtId="0" fontId="58" fillId="0" borderId="3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169" fontId="55" fillId="0" borderId="16" xfId="4" applyNumberFormat="1" applyFont="1" applyFill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2" xfId="0" applyFont="1" applyBorder="1" applyAlignment="1">
      <alignment vertical="center"/>
    </xf>
    <xf numFmtId="169" fontId="57" fillId="0" borderId="16" xfId="4" applyNumberFormat="1" applyFont="1" applyFill="1" applyBorder="1" applyAlignment="1">
      <alignment horizontal="right" vertical="center"/>
    </xf>
    <xf numFmtId="169" fontId="57" fillId="0" borderId="0" xfId="4" applyNumberFormat="1" applyFont="1" applyFill="1" applyBorder="1" applyAlignment="1">
      <alignment horizontal="right" vertical="center"/>
    </xf>
    <xf numFmtId="165" fontId="60" fillId="0" borderId="0" xfId="0" applyNumberFormat="1" applyFont="1" applyAlignment="1">
      <alignment vertical="center"/>
    </xf>
    <xf numFmtId="0" fontId="55" fillId="0" borderId="17" xfId="3" applyFont="1" applyBorder="1" applyAlignment="1">
      <alignment horizontal="right"/>
    </xf>
    <xf numFmtId="0" fontId="55" fillId="0" borderId="23" xfId="3" applyFont="1" applyBorder="1"/>
    <xf numFmtId="0" fontId="55" fillId="0" borderId="15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166" fontId="55" fillId="0" borderId="16" xfId="1" applyNumberFormat="1" applyFont="1" applyFill="1" applyBorder="1" applyAlignment="1">
      <alignment horizontal="center" vertical="center"/>
    </xf>
    <xf numFmtId="166" fontId="55" fillId="0" borderId="2" xfId="1" applyNumberFormat="1" applyFont="1" applyFill="1" applyBorder="1" applyAlignment="1">
      <alignment horizontal="center" vertical="center"/>
    </xf>
    <xf numFmtId="169" fontId="55" fillId="0" borderId="16" xfId="5" applyNumberFormat="1" applyFont="1" applyFill="1" applyBorder="1" applyAlignment="1">
      <alignment vertical="center"/>
    </xf>
    <xf numFmtId="169" fontId="55" fillId="0" borderId="0" xfId="4" applyNumberFormat="1" applyFont="1" applyFill="1" applyBorder="1" applyAlignment="1">
      <alignment vertical="center"/>
    </xf>
    <xf numFmtId="0" fontId="55" fillId="0" borderId="0" xfId="4" applyNumberFormat="1" applyFont="1" applyAlignment="1">
      <alignment horizontal="center" vertical="center"/>
    </xf>
    <xf numFmtId="165" fontId="55" fillId="0" borderId="0" xfId="0" applyNumberFormat="1" applyFont="1" applyAlignment="1">
      <alignment vertical="center"/>
    </xf>
    <xf numFmtId="0" fontId="55" fillId="0" borderId="16" xfId="0" applyFont="1" applyBorder="1" applyAlignment="1">
      <alignment horizontal="right" vertical="center"/>
    </xf>
    <xf numFmtId="0" fontId="55" fillId="0" borderId="3" xfId="0" applyFont="1" applyBorder="1"/>
    <xf numFmtId="169" fontId="55" fillId="0" borderId="0" xfId="0" applyNumberFormat="1" applyFont="1" applyAlignment="1">
      <alignment vertical="center"/>
    </xf>
    <xf numFmtId="168" fontId="62" fillId="0" borderId="0" xfId="1" applyNumberFormat="1" applyFont="1" applyAlignment="1">
      <alignment vertical="center"/>
    </xf>
    <xf numFmtId="168" fontId="55" fillId="0" borderId="0" xfId="1" applyNumberFormat="1" applyFont="1" applyAlignment="1"/>
    <xf numFmtId="169" fontId="55" fillId="0" borderId="17" xfId="4" applyNumberFormat="1" applyFont="1" applyFill="1" applyBorder="1" applyAlignment="1">
      <alignment vertical="center"/>
    </xf>
    <xf numFmtId="166" fontId="55" fillId="0" borderId="17" xfId="1" applyNumberFormat="1" applyFont="1" applyFill="1" applyBorder="1" applyAlignment="1">
      <alignment horizontal="center" vertical="center"/>
    </xf>
    <xf numFmtId="166" fontId="55" fillId="0" borderId="23" xfId="1" applyNumberFormat="1" applyFont="1" applyFill="1" applyBorder="1" applyAlignment="1">
      <alignment horizontal="center" vertical="center"/>
    </xf>
    <xf numFmtId="169" fontId="55" fillId="0" borderId="22" xfId="5" applyNumberFormat="1" applyFont="1" applyFill="1" applyBorder="1" applyAlignment="1">
      <alignment vertical="center"/>
    </xf>
    <xf numFmtId="169" fontId="55" fillId="0" borderId="0" xfId="4" applyNumberFormat="1" applyFont="1" applyAlignment="1">
      <alignment vertical="center"/>
    </xf>
    <xf numFmtId="166" fontId="55" fillId="0" borderId="0" xfId="1" applyNumberFormat="1" applyFont="1" applyAlignment="1">
      <alignment vertical="center"/>
    </xf>
    <xf numFmtId="0" fontId="61" fillId="0" borderId="3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169" fontId="54" fillId="0" borderId="16" xfId="4" applyNumberFormat="1" applyFont="1" applyFill="1" applyBorder="1" applyAlignment="1">
      <alignment vertical="center"/>
    </xf>
    <xf numFmtId="169" fontId="61" fillId="0" borderId="0" xfId="4" applyNumberFormat="1" applyFont="1" applyFill="1" applyBorder="1" applyAlignment="1">
      <alignment vertical="center"/>
    </xf>
    <xf numFmtId="0" fontId="60" fillId="0" borderId="0" xfId="3" applyFont="1"/>
    <xf numFmtId="0" fontId="55" fillId="0" borderId="8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169" fontId="55" fillId="0" borderId="8" xfId="4" applyNumberFormat="1" applyFont="1" applyFill="1" applyBorder="1" applyAlignment="1">
      <alignment vertical="center"/>
    </xf>
    <xf numFmtId="166" fontId="55" fillId="0" borderId="8" xfId="1" applyNumberFormat="1" applyFont="1" applyFill="1" applyBorder="1" applyAlignment="1">
      <alignment horizontal="center" vertical="center"/>
    </xf>
    <xf numFmtId="166" fontId="55" fillId="0" borderId="9" xfId="1" applyNumberFormat="1" applyFont="1" applyFill="1" applyBorder="1" applyAlignment="1">
      <alignment horizontal="center" vertical="center"/>
    </xf>
    <xf numFmtId="166" fontId="60" fillId="0" borderId="0" xfId="0" applyNumberFormat="1" applyFont="1" applyAlignment="1">
      <alignment vertical="center"/>
    </xf>
    <xf numFmtId="0" fontId="58" fillId="0" borderId="16" xfId="0" applyFont="1" applyBorder="1" applyAlignment="1">
      <alignment horizontal="center" vertical="center"/>
    </xf>
    <xf numFmtId="169" fontId="55" fillId="0" borderId="16" xfId="4" applyNumberFormat="1" applyFont="1" applyFill="1" applyBorder="1" applyAlignment="1">
      <alignment horizontal="right" vertical="center"/>
    </xf>
    <xf numFmtId="169" fontId="55" fillId="0" borderId="0" xfId="4" applyNumberFormat="1" applyFont="1" applyFill="1" applyBorder="1" applyAlignment="1">
      <alignment horizontal="right" vertical="center"/>
    </xf>
    <xf numFmtId="0" fontId="55" fillId="0" borderId="1" xfId="3" applyFont="1" applyBorder="1" applyAlignment="1">
      <alignment vertical="center"/>
    </xf>
    <xf numFmtId="169" fontId="55" fillId="0" borderId="1" xfId="4" applyNumberFormat="1" applyFont="1" applyFill="1" applyBorder="1" applyAlignment="1">
      <alignment vertical="center"/>
    </xf>
    <xf numFmtId="0" fontId="55" fillId="0" borderId="7" xfId="0" applyFont="1" applyBorder="1" applyAlignment="1">
      <alignment vertical="center"/>
    </xf>
    <xf numFmtId="0" fontId="55" fillId="0" borderId="6" xfId="0" applyFont="1" applyBorder="1" applyAlignment="1">
      <alignment vertical="center"/>
    </xf>
    <xf numFmtId="169" fontId="55" fillId="0" borderId="4" xfId="4" applyNumberFormat="1" applyFont="1" applyFill="1" applyBorder="1" applyAlignment="1">
      <alignment vertical="center"/>
    </xf>
    <xf numFmtId="166" fontId="55" fillId="0" borderId="4" xfId="1" applyNumberFormat="1" applyFont="1" applyFill="1" applyBorder="1" applyAlignment="1">
      <alignment horizontal="center" vertical="center"/>
    </xf>
    <xf numFmtId="166" fontId="55" fillId="0" borderId="5" xfId="1" applyNumberFormat="1" applyFont="1" applyFill="1" applyBorder="1" applyAlignment="1">
      <alignment horizontal="center" vertical="center"/>
    </xf>
    <xf numFmtId="164" fontId="55" fillId="0" borderId="0" xfId="1" applyFont="1" applyAlignment="1">
      <alignment vertical="center"/>
    </xf>
    <xf numFmtId="0" fontId="55" fillId="0" borderId="4" xfId="0" applyFont="1" applyBorder="1" applyAlignment="1">
      <alignment vertical="center"/>
    </xf>
    <xf numFmtId="169" fontId="58" fillId="0" borderId="16" xfId="4" applyNumberFormat="1" applyFont="1" applyFill="1" applyBorder="1" applyAlignment="1">
      <alignment vertical="center"/>
    </xf>
    <xf numFmtId="169" fontId="58" fillId="0" borderId="0" xfId="4" applyNumberFormat="1" applyFont="1" applyFill="1" applyBorder="1" applyAlignment="1">
      <alignment vertical="center"/>
    </xf>
    <xf numFmtId="10" fontId="63" fillId="0" borderId="0" xfId="2" applyNumberFormat="1" applyFont="1" applyAlignment="1">
      <alignment vertical="center"/>
    </xf>
    <xf numFmtId="166" fontId="60" fillId="0" borderId="0" xfId="3" applyNumberFormat="1" applyFont="1"/>
    <xf numFmtId="0" fontId="58" fillId="0" borderId="15" xfId="0" applyFont="1" applyBorder="1" applyAlignment="1">
      <alignment horizontal="left" vertical="center" indent="1"/>
    </xf>
    <xf numFmtId="0" fontId="58" fillId="0" borderId="15" xfId="0" applyFont="1" applyBorder="1" applyAlignment="1">
      <alignment vertical="center"/>
    </xf>
    <xf numFmtId="169" fontId="55" fillId="0" borderId="15" xfId="4" applyNumberFormat="1" applyFont="1" applyFill="1" applyBorder="1" applyAlignment="1">
      <alignment vertical="center"/>
    </xf>
    <xf numFmtId="0" fontId="55" fillId="0" borderId="7" xfId="0" applyFont="1" applyBorder="1" applyAlignment="1">
      <alignment vertical="top"/>
    </xf>
    <xf numFmtId="0" fontId="55" fillId="0" borderId="7" xfId="0" applyFont="1" applyBorder="1" applyAlignment="1">
      <alignment horizontal="center" vertical="top"/>
    </xf>
    <xf numFmtId="0" fontId="55" fillId="0" borderId="7" xfId="0" applyFont="1" applyBorder="1" applyAlignment="1">
      <alignment vertical="top" wrapText="1"/>
    </xf>
    <xf numFmtId="169" fontId="55" fillId="0" borderId="7" xfId="4" applyNumberFormat="1" applyFont="1" applyFill="1" applyBorder="1" applyAlignment="1">
      <alignment vertical="top" wrapText="1"/>
    </xf>
    <xf numFmtId="169" fontId="55" fillId="0" borderId="0" xfId="4" applyNumberFormat="1" applyFont="1" applyAlignment="1">
      <alignment vertical="top" wrapText="1"/>
    </xf>
    <xf numFmtId="164" fontId="55" fillId="0" borderId="0" xfId="1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69" fontId="55" fillId="0" borderId="11" xfId="4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64" fontId="55" fillId="0" borderId="0" xfId="1" applyFont="1" applyAlignment="1">
      <alignment horizontal="center" vertical="center"/>
    </xf>
    <xf numFmtId="0" fontId="58" fillId="0" borderId="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right" vertical="center" wrapText="1"/>
    </xf>
    <xf numFmtId="0" fontId="55" fillId="0" borderId="3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169" fontId="55" fillId="0" borderId="2" xfId="4" applyNumberFormat="1" applyFont="1" applyBorder="1" applyAlignment="1">
      <alignment horizontal="center" vertical="center"/>
    </xf>
    <xf numFmtId="166" fontId="55" fillId="0" borderId="16" xfId="1" applyNumberFormat="1" applyFont="1" applyBorder="1" applyAlignment="1">
      <alignment horizontal="center" vertical="center"/>
    </xf>
    <xf numFmtId="166" fontId="55" fillId="0" borderId="2" xfId="1" applyNumberFormat="1" applyFont="1" applyBorder="1" applyAlignment="1">
      <alignment horizontal="center" vertical="center"/>
    </xf>
    <xf numFmtId="169" fontId="55" fillId="0" borderId="16" xfId="5" applyNumberFormat="1" applyFont="1" applyBorder="1" applyAlignment="1">
      <alignment vertical="center"/>
    </xf>
    <xf numFmtId="169" fontId="55" fillId="0" borderId="16" xfId="4" applyNumberFormat="1" applyFont="1" applyFill="1" applyBorder="1" applyAlignment="1">
      <alignment horizontal="center" vertical="center" wrapText="1"/>
    </xf>
    <xf numFmtId="169" fontId="58" fillId="0" borderId="16" xfId="4" applyNumberFormat="1" applyFont="1" applyFill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/>
    </xf>
    <xf numFmtId="0" fontId="58" fillId="0" borderId="0" xfId="0" applyFont="1"/>
    <xf numFmtId="169" fontId="55" fillId="0" borderId="8" xfId="4" applyNumberFormat="1" applyFont="1" applyBorder="1" applyAlignment="1">
      <alignment vertical="center"/>
    </xf>
    <xf numFmtId="166" fontId="55" fillId="0" borderId="8" xfId="1" applyNumberFormat="1" applyFont="1" applyBorder="1" applyAlignment="1">
      <alignment vertical="center"/>
    </xf>
    <xf numFmtId="166" fontId="55" fillId="0" borderId="9" xfId="1" applyNumberFormat="1" applyFont="1" applyBorder="1" applyAlignment="1">
      <alignment horizontal="center" vertical="center"/>
    </xf>
    <xf numFmtId="169" fontId="57" fillId="0" borderId="8" xfId="4" applyNumberFormat="1" applyFont="1" applyBorder="1" applyAlignment="1">
      <alignment horizontal="right" vertical="center"/>
    </xf>
    <xf numFmtId="169" fontId="57" fillId="0" borderId="0" xfId="4" applyNumberFormat="1" applyFont="1" applyBorder="1" applyAlignment="1">
      <alignment horizontal="right" vertical="center"/>
    </xf>
    <xf numFmtId="167" fontId="55" fillId="0" borderId="3" xfId="0" applyNumberFormat="1" applyFont="1" applyBorder="1" applyAlignment="1">
      <alignment vertical="center"/>
    </xf>
    <xf numFmtId="169" fontId="55" fillId="0" borderId="16" xfId="4" applyNumberFormat="1" applyFont="1" applyBorder="1" applyAlignment="1">
      <alignment vertical="center"/>
    </xf>
    <xf numFmtId="170" fontId="55" fillId="0" borderId="0" xfId="0" applyNumberFormat="1" applyFont="1" applyAlignment="1">
      <alignment vertical="center"/>
    </xf>
    <xf numFmtId="1" fontId="55" fillId="0" borderId="0" xfId="0" applyNumberFormat="1" applyFont="1" applyAlignment="1">
      <alignment horizontal="center" vertical="center"/>
    </xf>
    <xf numFmtId="171" fontId="55" fillId="0" borderId="0" xfId="0" applyNumberFormat="1" applyFont="1" applyAlignment="1">
      <alignment horizontal="center" vertical="center"/>
    </xf>
    <xf numFmtId="0" fontId="58" fillId="0" borderId="3" xfId="0" applyFont="1" applyBorder="1" applyAlignment="1">
      <alignment horizontal="left" vertical="center"/>
    </xf>
    <xf numFmtId="0" fontId="61" fillId="0" borderId="16" xfId="0" applyFont="1" applyBorder="1" applyAlignment="1">
      <alignment horizontal="center" vertical="center"/>
    </xf>
    <xf numFmtId="169" fontId="61" fillId="0" borderId="17" xfId="4" applyNumberFormat="1" applyFont="1" applyFill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169" fontId="55" fillId="0" borderId="1" xfId="4" applyNumberFormat="1" applyFont="1" applyBorder="1" applyAlignment="1">
      <alignment horizontal="center" vertical="center"/>
    </xf>
    <xf numFmtId="169" fontId="54" fillId="0" borderId="17" xfId="4" applyNumberFormat="1" applyFont="1" applyFill="1" applyBorder="1" applyAlignment="1">
      <alignment vertical="center"/>
    </xf>
    <xf numFmtId="0" fontId="58" fillId="0" borderId="3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169" fontId="58" fillId="0" borderId="17" xfId="4" applyNumberFormat="1" applyFont="1" applyFill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55" fillId="0" borderId="17" xfId="0" applyFont="1" applyBorder="1" applyAlignment="1">
      <alignment horizontal="right" vertical="center"/>
    </xf>
    <xf numFmtId="0" fontId="55" fillId="0" borderId="17" xfId="0" applyFont="1" applyBorder="1" applyAlignment="1">
      <alignment horizontal="center" vertical="center"/>
    </xf>
    <xf numFmtId="165" fontId="55" fillId="0" borderId="17" xfId="4" applyFont="1" applyBorder="1" applyAlignment="1">
      <alignment horizontal="center" vertical="center"/>
    </xf>
    <xf numFmtId="0" fontId="54" fillId="0" borderId="3" xfId="0" applyFont="1" applyBorder="1"/>
    <xf numFmtId="169" fontId="61" fillId="0" borderId="16" xfId="4" applyNumberFormat="1" applyFont="1" applyFill="1" applyBorder="1" applyAlignment="1">
      <alignment horizontal="center" vertical="center"/>
    </xf>
    <xf numFmtId="169" fontId="55" fillId="0" borderId="16" xfId="4" applyNumberFormat="1" applyFont="1" applyFill="1" applyBorder="1" applyAlignment="1">
      <alignment horizontal="center" vertical="center"/>
    </xf>
    <xf numFmtId="165" fontId="55" fillId="0" borderId="16" xfId="4" applyFont="1" applyBorder="1" applyAlignment="1">
      <alignment horizontal="center" vertical="center"/>
    </xf>
    <xf numFmtId="169" fontId="55" fillId="0" borderId="1" xfId="0" applyNumberFormat="1" applyFont="1" applyBorder="1" applyAlignment="1">
      <alignment horizontal="center" vertical="center"/>
    </xf>
    <xf numFmtId="172" fontId="55" fillId="0" borderId="0" xfId="0" applyNumberFormat="1" applyFont="1" applyAlignment="1">
      <alignment vertical="center"/>
    </xf>
    <xf numFmtId="0" fontId="61" fillId="0" borderId="3" xfId="0" applyFont="1" applyBorder="1"/>
    <xf numFmtId="169" fontId="58" fillId="0" borderId="4" xfId="4" applyNumberFormat="1" applyFont="1" applyBorder="1" applyAlignment="1">
      <alignment vertical="center"/>
    </xf>
    <xf numFmtId="166" fontId="55" fillId="0" borderId="2" xfId="1" quotePrefix="1" applyNumberFormat="1" applyFont="1" applyBorder="1" applyAlignment="1">
      <alignment horizontal="center" vertical="center"/>
    </xf>
    <xf numFmtId="169" fontId="55" fillId="0" borderId="0" xfId="4" applyNumberFormat="1" applyFont="1" applyFill="1"/>
    <xf numFmtId="0" fontId="55" fillId="0" borderId="0" xfId="3" quotePrefix="1" applyFont="1"/>
    <xf numFmtId="169" fontId="55" fillId="0" borderId="0" xfId="4" applyNumberFormat="1" applyFont="1" applyAlignment="1">
      <alignment vertical="top"/>
    </xf>
    <xf numFmtId="0" fontId="55" fillId="0" borderId="16" xfId="3" applyFont="1" applyBorder="1"/>
    <xf numFmtId="0" fontId="55" fillId="0" borderId="16" xfId="3" applyFont="1" applyBorder="1" applyAlignment="1">
      <alignment horizontal="center"/>
    </xf>
    <xf numFmtId="169" fontId="55" fillId="0" borderId="16" xfId="4" applyNumberFormat="1" applyFont="1" applyBorder="1"/>
    <xf numFmtId="169" fontId="55" fillId="0" borderId="0" xfId="3" applyNumberFormat="1" applyFont="1"/>
    <xf numFmtId="9" fontId="59" fillId="25" borderId="0" xfId="2" applyFont="1" applyFill="1" applyBorder="1" applyAlignment="1">
      <alignment horizontal="center" vertical="center"/>
    </xf>
    <xf numFmtId="169" fontId="59" fillId="25" borderId="0" xfId="4" applyNumberFormat="1" applyFont="1" applyFill="1" applyBorder="1" applyAlignment="1">
      <alignment horizontal="center" vertical="center"/>
    </xf>
    <xf numFmtId="169" fontId="64" fillId="25" borderId="0" xfId="4" applyNumberFormat="1" applyFont="1" applyFill="1" applyBorder="1" applyAlignment="1">
      <alignment horizontal="center" vertical="center"/>
    </xf>
    <xf numFmtId="169" fontId="59" fillId="25" borderId="0" xfId="4" applyNumberFormat="1" applyFont="1" applyFill="1"/>
    <xf numFmtId="0" fontId="59" fillId="0" borderId="0" xfId="3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169" fontId="59" fillId="0" borderId="0" xfId="4" applyNumberFormat="1" applyFont="1" applyAlignment="1"/>
    <xf numFmtId="0" fontId="53" fillId="0" borderId="0" xfId="7" applyFont="1" applyAlignment="1">
      <alignment horizontal="center" wrapText="1"/>
    </xf>
    <xf numFmtId="0" fontId="48" fillId="0" borderId="0" xfId="7" applyFont="1" applyAlignment="1">
      <alignment horizontal="center" vertical="center" wrapText="1"/>
    </xf>
    <xf numFmtId="0" fontId="50" fillId="0" borderId="0" xfId="7" applyFont="1" applyAlignment="1">
      <alignment horizontal="left" vertical="center" wrapText="1"/>
    </xf>
    <xf numFmtId="0" fontId="61" fillId="0" borderId="2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0" fontId="58" fillId="0" borderId="7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3" quotePrefix="1" applyFont="1" applyAlignment="1">
      <alignment horizontal="center"/>
    </xf>
    <xf numFmtId="0" fontId="55" fillId="0" borderId="0" xfId="3" applyFont="1" applyAlignment="1">
      <alignment horizontal="center"/>
    </xf>
    <xf numFmtId="0" fontId="55" fillId="0" borderId="0" xfId="3" applyFont="1" applyAlignment="1">
      <alignment horizontal="center" vertical="center"/>
    </xf>
    <xf numFmtId="0" fontId="55" fillId="0" borderId="0" xfId="3" applyFont="1" applyAlignment="1">
      <alignment horizontal="center" vertical="top"/>
    </xf>
    <xf numFmtId="0" fontId="57" fillId="0" borderId="0" xfId="3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169" fontId="58" fillId="0" borderId="3" xfId="4" applyNumberFormat="1" applyFont="1" applyBorder="1" applyAlignment="1">
      <alignment horizontal="center" vertical="center"/>
    </xf>
    <xf numFmtId="169" fontId="58" fillId="0" borderId="1" xfId="4" applyNumberFormat="1" applyFont="1" applyBorder="1" applyAlignment="1">
      <alignment horizontal="center" vertical="center"/>
    </xf>
    <xf numFmtId="0" fontId="54" fillId="0" borderId="0" xfId="3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top" wrapText="1"/>
    </xf>
    <xf numFmtId="0" fontId="58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55" fillId="2" borderId="14" xfId="0" applyFont="1" applyFill="1" applyBorder="1"/>
    <xf numFmtId="0" fontId="55" fillId="2" borderId="13" xfId="0" applyFont="1" applyFill="1" applyBorder="1"/>
    <xf numFmtId="169" fontId="55" fillId="2" borderId="12" xfId="4" applyNumberFormat="1" applyFont="1" applyFill="1" applyBorder="1" applyAlignment="1">
      <alignment horizontal="center" vertical="center" wrapText="1"/>
    </xf>
    <xf numFmtId="169" fontId="55" fillId="2" borderId="13" xfId="4" applyNumberFormat="1" applyFont="1" applyFill="1" applyBorder="1" applyAlignment="1">
      <alignment horizontal="center" vertical="center" wrapText="1"/>
    </xf>
    <xf numFmtId="169" fontId="55" fillId="0" borderId="19" xfId="4" applyNumberFormat="1" applyFont="1" applyBorder="1" applyAlignment="1">
      <alignment horizontal="center" vertical="center"/>
    </xf>
    <xf numFmtId="169" fontId="55" fillId="0" borderId="21" xfId="4" applyNumberFormat="1" applyFont="1" applyBorder="1" applyAlignment="1">
      <alignment horizontal="center" vertical="center"/>
    </xf>
    <xf numFmtId="169" fontId="55" fillId="0" borderId="9" xfId="4" applyNumberFormat="1" applyFont="1" applyBorder="1" applyAlignment="1">
      <alignment horizontal="center" vertical="center"/>
    </xf>
    <xf numFmtId="169" fontId="55" fillId="0" borderId="10" xfId="4" applyNumberFormat="1" applyFont="1" applyBorder="1" applyAlignment="1">
      <alignment horizontal="center" vertical="center"/>
    </xf>
  </cellXfs>
  <cellStyles count="144">
    <cellStyle name="??" xfId="9" xr:uid="{013EFDE5-C1B1-4649-B1C8-700CED22CC9F}"/>
    <cellStyle name="?? [0.00]_PRODUCT DETAIL Q1" xfId="10" xr:uid="{5904E29A-6858-49D1-9D03-96863B84F1DF}"/>
    <cellStyle name="?? [0]" xfId="11" xr:uid="{C09C2CDB-F71D-4562-B686-961ACCE16299}"/>
    <cellStyle name="???? [0.00]_PRODUCT DETAIL Q1" xfId="12" xr:uid="{840E718C-1D68-45B7-8C86-E8CABCFDFA6C}"/>
    <cellStyle name="????_PRODUCT DETAIL Q1" xfId="13" xr:uid="{C52EFB4A-CBE0-40AB-91AC-DFF1A09ACB43}"/>
    <cellStyle name="???[0]_Book1" xfId="14" xr:uid="{17594C62-B4C5-4FCF-9B40-2CBDC7F71CC1}"/>
    <cellStyle name="???_95" xfId="15" xr:uid="{8586C155-514A-4056-9C6D-11DDCB63F5AF}"/>
    <cellStyle name="??_(????)??????" xfId="16" xr:uid="{C351FEC2-0A30-45C5-8BC9-DF939AA78488}"/>
    <cellStyle name="20% - Accent1 2" xfId="17" xr:uid="{38937046-9B1C-4A25-90F5-0F3EBDBD3C83}"/>
    <cellStyle name="20% - Accent2 2" xfId="18" xr:uid="{336036B5-8A99-4F8B-BFF3-145B2A4ABA96}"/>
    <cellStyle name="20% - Accent3 2" xfId="19" xr:uid="{CE0176F7-8AFC-49B5-BF76-5C269602D7BE}"/>
    <cellStyle name="20% - Accent4 2" xfId="20" xr:uid="{8F21B063-53D2-40EB-BFEB-CC735C59E6B7}"/>
    <cellStyle name="20% - Accent5 2" xfId="21" xr:uid="{715DC1C9-C06C-4E57-9FED-89BD9023A878}"/>
    <cellStyle name="20% - Accent6 2" xfId="22" xr:uid="{8E641543-6E69-43F3-9AD9-98192F9F630F}"/>
    <cellStyle name="40% - Accent1 2" xfId="23" xr:uid="{25DEB231-E5AE-4626-B079-88F632761340}"/>
    <cellStyle name="40% - Accent2 2" xfId="24" xr:uid="{2F4C1CF3-3CB3-4949-BB39-38132CD2D838}"/>
    <cellStyle name="40% - Accent3 2" xfId="25" xr:uid="{E33EBA9D-B692-4491-A244-4152DF024A75}"/>
    <cellStyle name="40% - Accent4 2" xfId="26" xr:uid="{87632374-0D32-4966-8837-D286A8643C27}"/>
    <cellStyle name="40% - Accent5 2" xfId="27" xr:uid="{250ADB50-8E28-474A-92E0-DD581BE1531F}"/>
    <cellStyle name="40% - Accent6 2" xfId="28" xr:uid="{BF79B5AA-A8AD-4471-9BA2-3971716386DF}"/>
    <cellStyle name="60% - Accent1 2" xfId="29" xr:uid="{80A46DEE-2BCA-4110-B644-8F28684A4595}"/>
    <cellStyle name="60% - Accent2 2" xfId="30" xr:uid="{46D997FD-39BF-47E9-A524-FA4A5DA1024C}"/>
    <cellStyle name="60% - Accent3 2" xfId="31" xr:uid="{A1B097B0-60EE-4BAE-9DD1-5A3EBA6AD96C}"/>
    <cellStyle name="60% - Accent4 2" xfId="32" xr:uid="{DE52E609-BA43-4D8E-8C92-F090A5773AC3}"/>
    <cellStyle name="60% - Accent5 2" xfId="33" xr:uid="{CE18C900-64B2-403A-BE9F-210C9D4D1A7F}"/>
    <cellStyle name="60% - Accent6 2" xfId="34" xr:uid="{5EBB0336-341D-45EC-9879-EC935C35E5E0}"/>
    <cellStyle name="Accent1 2" xfId="35" xr:uid="{B4920382-BCC2-441B-8D0C-3FA7F2D9DDCD}"/>
    <cellStyle name="Accent2 2" xfId="36" xr:uid="{21F245FF-F696-4C5A-AFB6-E4CDC98BBB98}"/>
    <cellStyle name="Accent3 2" xfId="37" xr:uid="{2C57AB2C-E7FA-413F-A403-E5F6A3153BF3}"/>
    <cellStyle name="Accent4 2" xfId="38" xr:uid="{F395E57A-2965-497C-B6E6-5FF117A4F081}"/>
    <cellStyle name="Accent5 2" xfId="39" xr:uid="{D78811BF-A055-4F43-86F9-021634930244}"/>
    <cellStyle name="Accent6 2" xfId="40" xr:uid="{A658C37A-712F-4C49-BD53-A1311149497D}"/>
    <cellStyle name="AeE­ [0]_INQUIRY ¿μ¾÷AßAø " xfId="41" xr:uid="{6D7EECA4-6ACE-4C61-B38C-627945597CF3}"/>
    <cellStyle name="AeE­_INQUIRY ¿µ¾÷AßAø " xfId="42" xr:uid="{B8D305B6-7AC2-4E19-9B83-90C811B887F5}"/>
    <cellStyle name="AÞ¸¶ [0]_INQUIRY ¿?¾÷AßAø " xfId="43" xr:uid="{3AB4C1AD-8F3B-4658-A29A-ADB301C1C1EE}"/>
    <cellStyle name="AÞ¸¶_INQUIRY ¿?¾÷AßAø " xfId="44" xr:uid="{4786F2AE-974E-487D-92B7-C8874B46C739}"/>
    <cellStyle name="Bad 2" xfId="45" xr:uid="{9538CD7D-F2DE-42AF-B5BD-F03EDB9679AD}"/>
    <cellStyle name="C?AØ_¿?¾÷CoE² " xfId="46" xr:uid="{883E3F1B-8953-46CB-B5C2-28394EE66782}"/>
    <cellStyle name="C￥AØ_¿μ¾÷CoE² " xfId="47" xr:uid="{EC070616-5741-41DE-B6E3-AF4FDBA27CBE}"/>
    <cellStyle name="Calculation 2" xfId="48" xr:uid="{D0A7CD1C-4666-4280-AB7D-AC0C6995250E}"/>
    <cellStyle name="Check Cell 2" xfId="49" xr:uid="{B47F2213-CAFC-45CF-A225-7CB37408A1DD}"/>
    <cellStyle name="Comma" xfId="4" builtinId="3"/>
    <cellStyle name="Comma [0]" xfId="1" builtinId="6"/>
    <cellStyle name="Comma [0] 2" xfId="52" xr:uid="{1B8505EA-4178-4D2E-92E5-D6ED278351A2}"/>
    <cellStyle name="Comma [0] 2 2" xfId="53" xr:uid="{1A215B0A-6412-4C51-BD0F-F3DA6D63CAEA}"/>
    <cellStyle name="Comma [0] 3" xfId="54" xr:uid="{C61E1960-06CF-4AF1-8E35-7A3C78211900}"/>
    <cellStyle name="Comma [0] 4" xfId="55" xr:uid="{419E168E-83A0-4A3E-84E9-839BB5E28E19}"/>
    <cellStyle name="Comma [0] 4 2" xfId="56" xr:uid="{7A064C2B-3491-45C1-909D-95DBEE4CF79E}"/>
    <cellStyle name="Comma [0] 5" xfId="57" xr:uid="{5865F5A6-FD37-4160-AFA5-2D18179D7408}"/>
    <cellStyle name="Comma [0] 5 2" xfId="58" xr:uid="{63EBEF11-D725-4FAD-AF98-B69EF1CF2011}"/>
    <cellStyle name="Comma [0] 6" xfId="59" xr:uid="{8F6FFAB7-49C8-4EB3-9D33-5FF1F27C7209}"/>
    <cellStyle name="Comma [0] 6 2" xfId="60" xr:uid="{CEE39A73-A328-495C-9D14-F7E0DD37A7A3}"/>
    <cellStyle name="Comma [0] 7" xfId="61" xr:uid="{AF564F62-7F2C-435D-BA77-948CEF50EE79}"/>
    <cellStyle name="Comma [0] 8" xfId="62" xr:uid="{A3793987-A33D-493A-99F8-35B9B3208761}"/>
    <cellStyle name="Comma [0] 9" xfId="51" xr:uid="{57E6C7FE-DCBB-4B71-9E6A-530C2B0850D6}"/>
    <cellStyle name="Comma 2" xfId="5" xr:uid="{00000000-0005-0000-0000-000002000000}"/>
    <cellStyle name="Comma 2 2" xfId="64" xr:uid="{A2B81B88-DB3C-447C-8DC5-A3B425379E6C}"/>
    <cellStyle name="Comma 2 3" xfId="65" xr:uid="{CD7F9F84-FCD4-44E3-9D56-DAEB30BCC7AA}"/>
    <cellStyle name="Comma 2 4" xfId="63" xr:uid="{75F3ED10-A4C5-4589-987B-1DF16DC239DE}"/>
    <cellStyle name="Comma 3" xfId="66" xr:uid="{15C44B15-CCBF-4440-8C4B-079A704C1500}"/>
    <cellStyle name="Comma 3 2" xfId="67" xr:uid="{A4C40B11-BF34-4462-8231-4511D825E5BD}"/>
    <cellStyle name="Comma 3 3" xfId="68" xr:uid="{20CEB06E-FFC5-4C5F-A11D-4DB6B186F552}"/>
    <cellStyle name="Comma 4" xfId="69" xr:uid="{7E883C21-2935-446F-A14F-294E8C38F882}"/>
    <cellStyle name="Comma 4 2" xfId="70" xr:uid="{A8D899E5-81FE-4C1A-ACFC-449CA118138C}"/>
    <cellStyle name="Comma 5" xfId="71" xr:uid="{22D8C223-C584-4C20-80A7-45E69FF376C2}"/>
    <cellStyle name="Comma 6" xfId="72" xr:uid="{DE8F63DF-28F3-499E-8018-43A51CBC67B3}"/>
    <cellStyle name="Comma 7" xfId="73" xr:uid="{BFDDC51A-D648-420B-A1F4-1A0F2A6177EA}"/>
    <cellStyle name="Comma 8" xfId="74" xr:uid="{72695E1C-084D-4AF2-9E25-07AC42CA6F7A}"/>
    <cellStyle name="Comma 9" xfId="50" xr:uid="{8BD26BC8-9118-4D91-A051-309A343DAF64}"/>
    <cellStyle name="Comma0" xfId="75" xr:uid="{ABF71C1D-D1BD-4487-BD1C-0125F5DC94D6}"/>
    <cellStyle name="Currency0" xfId="76" xr:uid="{91A80A2D-4A12-445C-A3FF-C2024304351C}"/>
    <cellStyle name="Date" xfId="77" xr:uid="{69A1CF14-FF6C-40D7-8D44-28A4DDCD5CEB}"/>
    <cellStyle name="Description" xfId="78" xr:uid="{A0F5ACC9-63CF-4B5E-9470-0666B35B4DF3}"/>
    <cellStyle name="Euro" xfId="79" xr:uid="{1FB68AF5-6507-43E8-9BF9-AF90F07AE4A6}"/>
    <cellStyle name="Explanatory Text 2" xfId="80" xr:uid="{535DDDC9-DEB1-4E00-B05C-B8CD4E179DF5}"/>
    <cellStyle name="Fixed" xfId="81" xr:uid="{FC554668-7D54-4936-8A61-A2E74C15397D}"/>
    <cellStyle name="Good 2" xfId="82" xr:uid="{A3A1FC01-C0DF-4F37-9F4A-9D99CDA533BF}"/>
    <cellStyle name="Header1" xfId="83" xr:uid="{C95E3163-A88B-4D20-A5C6-FE5991EF17B2}"/>
    <cellStyle name="Header2" xfId="84" xr:uid="{DEAD6BD0-27F1-4A26-9323-663D8A4085EF}"/>
    <cellStyle name="Heading 1 2" xfId="85" xr:uid="{8076874D-AD13-443D-B69D-C7DD01F40795}"/>
    <cellStyle name="Heading 2 2" xfId="86" xr:uid="{17CBA7DB-FB20-4596-BE4D-DAF97A2B0D32}"/>
    <cellStyle name="Heading 3 2" xfId="87" xr:uid="{1F582B0A-6F54-4A56-A508-BA092F32B752}"/>
    <cellStyle name="Heading 4 2" xfId="88" xr:uid="{ED31BC23-73D9-41F9-9A39-8E305F2952C7}"/>
    <cellStyle name="Heading1" xfId="89" xr:uid="{59D2922C-03C3-41C8-AD32-61AC2DA3AB6D}"/>
    <cellStyle name="Heading2" xfId="90" xr:uid="{EE0EFD4B-3742-4EDA-9CFA-B4E7C177CF97}"/>
    <cellStyle name="Hyperlink 2" xfId="91" xr:uid="{BA385841-7F6B-4E63-963F-DE4354A83D6E}"/>
    <cellStyle name="Input 2" xfId="92" xr:uid="{B17367B4-361B-41BC-B00B-B7A559D12454}"/>
    <cellStyle name="Linked Cell 2" xfId="93" xr:uid="{1E6DDD35-9057-46BC-BBB1-8920D44744EB}"/>
    <cellStyle name="Neutral 2" xfId="94" xr:uid="{5ED3BAB6-A8BA-4C15-920B-F0B3B60204DF}"/>
    <cellStyle name="Normal" xfId="0" builtinId="0"/>
    <cellStyle name="Normal - Style1" xfId="95" xr:uid="{7EB8FFF0-113B-4382-9ECC-48463480B94D}"/>
    <cellStyle name="Normal - Style2" xfId="96" xr:uid="{2DD92CB8-E641-4E4F-87C1-3C072650AB1B}"/>
    <cellStyle name="Normal - Style3" xfId="97" xr:uid="{9149C722-3375-4E45-801B-D9B9A2E93D1F}"/>
    <cellStyle name="Normal 2" xfId="6" xr:uid="{00000000-0005-0000-0000-000004000000}"/>
    <cellStyle name="Normal 2 2" xfId="99" xr:uid="{3B6387D7-BEEA-47F4-9656-37F6A750849D}"/>
    <cellStyle name="Normal 2 3" xfId="100" xr:uid="{CA6C29CB-2305-48A6-987D-2B36A3589F3E}"/>
    <cellStyle name="Normal 2 4" xfId="98" xr:uid="{08A4BD42-E2E3-4F60-BCCB-A8EED3573108}"/>
    <cellStyle name="Normal 2_Analisa HSP 2012 SONDI - SINDAR RAYA" xfId="101" xr:uid="{9F6AC247-2AEA-41F4-A09A-5FDEF60CA2AD}"/>
    <cellStyle name="Normal 3" xfId="7" xr:uid="{00000000-0005-0000-0000-000005000000}"/>
    <cellStyle name="Normal 3 2" xfId="102" xr:uid="{E97682C1-EA95-4271-8042-A8C40691A5DC}"/>
    <cellStyle name="Normal 4" xfId="103" xr:uid="{71E6369A-D1C8-4BDE-B12C-AE2D253E5868}"/>
    <cellStyle name="Normal 4 2" xfId="104" xr:uid="{8EB6DC93-3E28-4839-AEA2-BCF175CB023C}"/>
    <cellStyle name="Normal 4_Analisa HSP 2012 SP. DOLOK MELANGIR-WTS LARAS" xfId="105" xr:uid="{C226E896-708B-4C5D-BD07-CBDE125C8895}"/>
    <cellStyle name="Normal 5" xfId="106" xr:uid="{404E966A-E842-4BDA-8C85-9AC624E2AD2E}"/>
    <cellStyle name="Normal 6" xfId="107" xr:uid="{A4E55F9D-B5AF-4183-AF5A-597283169C57}"/>
    <cellStyle name="Normal 7" xfId="108" xr:uid="{87867460-9BF7-4CC0-842D-D9DD8FC48685}"/>
    <cellStyle name="Normal 8" xfId="109" xr:uid="{DE8C0BBC-07DD-4616-9ABA-7DF36B6BE1E9}"/>
    <cellStyle name="Normal 9" xfId="8" xr:uid="{F7C59DD4-F764-423C-AEED-77DC870F31F5}"/>
    <cellStyle name="Normal_2-UMUM" xfId="3" xr:uid="{00000000-0005-0000-0000-000006000000}"/>
    <cellStyle name="Note 2" xfId="110" xr:uid="{F2E425A2-9531-45DF-8297-447050F926D5}"/>
    <cellStyle name="Output 2" xfId="111" xr:uid="{434866C7-5DC9-4C08-A4F4-0D5326F97610}"/>
    <cellStyle name="Percent" xfId="2" builtinId="5"/>
    <cellStyle name="Percent 2" xfId="113" xr:uid="{15272B40-2B62-48A0-8B2E-958527888FD2}"/>
    <cellStyle name="Percent 2 2" xfId="114" xr:uid="{CC423155-A564-4922-A640-79859E93841B}"/>
    <cellStyle name="Percent 3" xfId="115" xr:uid="{0DA76BC0-C2DF-438D-8F10-FBF457656135}"/>
    <cellStyle name="Percent 4" xfId="112" xr:uid="{A428E45D-54FE-48BD-A588-7ED2C95D5484}"/>
    <cellStyle name="sum" xfId="116" xr:uid="{0830E1D2-1738-4AB0-AA62-497A6394FC47}"/>
    <cellStyle name="T" xfId="117" xr:uid="{F2650808-4F68-4E33-9F71-FB825E78102F}"/>
    <cellStyle name="T_Book1" xfId="118" xr:uid="{2CF17F1A-4696-423C-BF0A-9253A3AA3DD0}"/>
    <cellStyle name="th" xfId="119" xr:uid="{EB7F00E0-1E7F-4F2F-8C73-3377C7B7DA45}"/>
    <cellStyle name="Title 2" xfId="120" xr:uid="{45CA67F9-0305-4FD4-BD87-F6E899709253}"/>
    <cellStyle name="Total 2" xfId="121" xr:uid="{0CCD9250-B2B3-4835-931D-44D327A76EE8}"/>
    <cellStyle name="Unit" xfId="122" xr:uid="{C07D9A90-1EFB-4213-8092-2034D9754214}"/>
    <cellStyle name="User_Defined_A" xfId="123" xr:uid="{B8EFDDE3-F17A-4153-8D0F-759928682915}"/>
    <cellStyle name="viet" xfId="124" xr:uid="{079C4CBF-6753-4312-92B1-9ACCABCC7DA1}"/>
    <cellStyle name="viet2" xfId="125" xr:uid="{D868B7A2-F78A-4880-B9B3-D6AE100B7B05}"/>
    <cellStyle name="Warning Text 2" xfId="126" xr:uid="{A0AAC15C-EE5C-4466-9868-90BA34E5E7E4}"/>
    <cellStyle name="똿뗦먛귟 [0.00]_PRODUCT DETAIL Q1" xfId="127" xr:uid="{24182873-52BA-485A-B82E-B9BE4E8FE438}"/>
    <cellStyle name="똿뗦먛귟_PRODUCT DETAIL Q1" xfId="128" xr:uid="{A7445721-97E9-4F28-9303-A749483DC900}"/>
    <cellStyle name="믅됞 [0.00]_PRODUCT DETAIL Q1" xfId="129" xr:uid="{4F84FD60-1663-46C4-9C41-1D88EFB09AE4}"/>
    <cellStyle name="믅됞_PRODUCT DETAIL Q1" xfId="130" xr:uid="{302BC752-031F-409B-89F5-5E67AB875C09}"/>
    <cellStyle name="백분율_95" xfId="131" xr:uid="{5D402BE1-18F5-44A3-B576-69C84FC7DC20}"/>
    <cellStyle name="뷭?_BOOKSHIP" xfId="132" xr:uid="{69468345-C037-4586-BEB9-6A35AA57A78B}"/>
    <cellStyle name="콤마 [0]_1202" xfId="133" xr:uid="{ED408271-70C2-46F7-A9B5-DBEC6615A4E2}"/>
    <cellStyle name="콤마_1202" xfId="134" xr:uid="{A94C1E75-8EAB-4CE8-A445-F10CB3D3AB10}"/>
    <cellStyle name="통화 [0]_1202" xfId="135" xr:uid="{73F47C49-6D47-4A96-BA83-BA865DB4DDDA}"/>
    <cellStyle name="통화_1202" xfId="136" xr:uid="{CE2ECD14-77F0-4F55-8889-27A6D3755D4D}"/>
    <cellStyle name="표준_(정보부문)월별인원계획" xfId="137" xr:uid="{1A363631-A87C-4F94-8C4A-8706BA97E0CE}"/>
    <cellStyle name="一般_Book1" xfId="138" xr:uid="{EFDB1C85-C3FD-4C13-879D-0C2E232BF215}"/>
    <cellStyle name="千分位[0]_Book1" xfId="139" xr:uid="{AD093E4F-DED4-4EDE-A00E-FF35D5F02693}"/>
    <cellStyle name="千分位_Book1" xfId="140" xr:uid="{C21AE351-D48B-4B13-9C86-57515DCD65BA}"/>
    <cellStyle name="常规_Sheet1" xfId="141" xr:uid="{75F026E9-D795-4F5F-8EFB-9A8E4943C40B}"/>
    <cellStyle name="貨幣 [0]_Book1" xfId="142" xr:uid="{CCDFA40C-0E92-41D3-B627-03D50B4F4C2F}"/>
    <cellStyle name="貨幣_Book1" xfId="143" xr:uid="{2A1D0CEA-E254-4D56-BE61-42D9240D34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200365</xdr:colOff>
      <xdr:row>11</xdr:row>
      <xdr:rowOff>51479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06140" cy="1969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11</xdr:col>
      <xdr:colOff>1800224</xdr:colOff>
      <xdr:row>7</xdr:row>
      <xdr:rowOff>7203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86CB17-A14A-4B08-9F57-4DB8FF0F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10" t="24008" r="30362" b="57230"/>
        <a:stretch>
          <a:fillRect/>
        </a:stretch>
      </xdr:blipFill>
      <xdr:spPr bwMode="auto">
        <a:xfrm>
          <a:off x="28574" y="0"/>
          <a:ext cx="9305925" cy="1407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S54"/>
  <sheetViews>
    <sheetView view="pageBreakPreview" zoomScale="60" zoomScaleNormal="100" workbookViewId="0">
      <selection activeCell="Z34" sqref="Z34"/>
    </sheetView>
  </sheetViews>
  <sheetFormatPr defaultColWidth="9.140625" defaultRowHeight="12.75"/>
  <cols>
    <col min="1" max="1" width="6.28515625" style="1" customWidth="1"/>
    <col min="2" max="2" width="9.140625" style="1"/>
    <col min="3" max="3" width="20.28515625" style="1" customWidth="1"/>
    <col min="4" max="4" width="3.5703125" style="1" customWidth="1"/>
    <col min="5" max="16384" width="9.140625" style="1"/>
  </cols>
  <sheetData>
    <row r="15" spans="1:17" ht="30" customHeight="1">
      <c r="A15" s="229" t="s">
        <v>18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Q15" s="1" t="s">
        <v>54</v>
      </c>
    </row>
    <row r="16" spans="1:17">
      <c r="Q16" s="1" t="s">
        <v>18</v>
      </c>
    </row>
    <row r="17" spans="2:19">
      <c r="Q17" s="1" t="s">
        <v>57</v>
      </c>
    </row>
    <row r="19" spans="2:19" ht="25.5">
      <c r="B19" s="2" t="s">
        <v>19</v>
      </c>
      <c r="C19" s="3"/>
      <c r="D19" s="4" t="s">
        <v>11</v>
      </c>
      <c r="E19" s="5" t="s">
        <v>23</v>
      </c>
      <c r="F19" s="6"/>
      <c r="G19" s="6"/>
      <c r="H19" s="6"/>
      <c r="I19" s="6"/>
      <c r="J19" s="6"/>
      <c r="K19" s="6"/>
      <c r="L19" s="6"/>
      <c r="M19" s="6"/>
      <c r="N19" s="6"/>
    </row>
    <row r="20" spans="2:19" ht="25.5">
      <c r="B20" s="2" t="s">
        <v>20</v>
      </c>
      <c r="C20" s="3"/>
      <c r="D20" s="4" t="s">
        <v>11</v>
      </c>
      <c r="E20" s="5" t="s">
        <v>47</v>
      </c>
      <c r="F20" s="6"/>
      <c r="G20" s="6"/>
      <c r="H20" s="6"/>
      <c r="I20" s="6"/>
      <c r="J20" s="6"/>
      <c r="K20" s="6"/>
      <c r="L20" s="6"/>
      <c r="M20" s="6"/>
      <c r="N20" s="6"/>
    </row>
    <row r="21" spans="2:19" ht="50.45" customHeight="1">
      <c r="B21" s="5" t="s">
        <v>55</v>
      </c>
      <c r="C21" s="6"/>
      <c r="D21" s="7" t="s">
        <v>11</v>
      </c>
      <c r="E21" s="230" t="s">
        <v>96</v>
      </c>
      <c r="F21" s="230"/>
      <c r="G21" s="230"/>
      <c r="H21" s="230"/>
      <c r="I21" s="230"/>
      <c r="J21" s="230"/>
      <c r="K21" s="230"/>
      <c r="L21" s="230"/>
      <c r="M21" s="230"/>
      <c r="N21" s="230"/>
    </row>
    <row r="22" spans="2:19" ht="49.5" customHeight="1">
      <c r="B22" s="5" t="s">
        <v>21</v>
      </c>
      <c r="C22" s="6"/>
      <c r="D22" s="7" t="s">
        <v>11</v>
      </c>
      <c r="E22" s="230" t="s">
        <v>48</v>
      </c>
      <c r="F22" s="230"/>
      <c r="G22" s="230"/>
      <c r="H22" s="230"/>
      <c r="I22" s="230"/>
      <c r="J22" s="230"/>
      <c r="K22" s="230"/>
      <c r="L22" s="230"/>
      <c r="M22" s="230"/>
      <c r="N22" s="230"/>
    </row>
    <row r="23" spans="2:19" ht="34.15" customHeight="1">
      <c r="B23" s="5" t="s">
        <v>60</v>
      </c>
      <c r="C23" s="3"/>
      <c r="D23" s="7" t="s">
        <v>11</v>
      </c>
      <c r="E23" s="230" t="s">
        <v>63</v>
      </c>
      <c r="F23" s="230"/>
      <c r="G23" s="230"/>
      <c r="H23" s="230"/>
      <c r="I23" s="230"/>
      <c r="J23" s="230"/>
      <c r="K23" s="230"/>
      <c r="L23" s="230"/>
      <c r="M23" s="230"/>
      <c r="N23" s="230"/>
      <c r="S23" s="8"/>
    </row>
    <row r="24" spans="2:19" ht="40.15" customHeight="1">
      <c r="B24" s="5" t="s">
        <v>59</v>
      </c>
      <c r="C24" s="6"/>
      <c r="D24" s="7" t="s">
        <v>11</v>
      </c>
      <c r="E24" s="5" t="s">
        <v>111</v>
      </c>
      <c r="F24" s="5"/>
      <c r="G24" s="5"/>
      <c r="H24" s="5"/>
      <c r="I24" s="5"/>
      <c r="J24" s="5"/>
      <c r="K24" s="5"/>
      <c r="L24" s="5"/>
      <c r="M24" s="5"/>
      <c r="N24" s="5"/>
      <c r="S24" s="8"/>
    </row>
    <row r="25" spans="2:19" ht="37.15" customHeight="1">
      <c r="B25" s="5" t="s">
        <v>53</v>
      </c>
      <c r="C25" s="6"/>
      <c r="D25" s="7" t="s">
        <v>11</v>
      </c>
      <c r="E25" s="230" t="s">
        <v>66</v>
      </c>
      <c r="F25" s="230"/>
      <c r="G25" s="230"/>
      <c r="H25" s="230"/>
      <c r="I25" s="230"/>
      <c r="J25" s="230"/>
      <c r="K25" s="230"/>
      <c r="L25" s="230"/>
      <c r="M25" s="230"/>
      <c r="N25" s="230"/>
    </row>
    <row r="26" spans="2:19" ht="25.5">
      <c r="B26" s="2" t="s">
        <v>22</v>
      </c>
      <c r="C26" s="3"/>
      <c r="D26" s="4" t="s">
        <v>11</v>
      </c>
      <c r="E26" s="5" t="s">
        <v>99</v>
      </c>
      <c r="F26" s="6"/>
      <c r="G26" s="6"/>
      <c r="H26" s="6"/>
      <c r="I26" s="6"/>
      <c r="J26" s="6"/>
      <c r="K26" s="6"/>
      <c r="L26" s="6"/>
      <c r="M26" s="6"/>
      <c r="N26" s="6"/>
    </row>
    <row r="54" spans="1:14" ht="27">
      <c r="A54" s="228" t="s">
        <v>106</v>
      </c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</row>
  </sheetData>
  <mergeCells count="6">
    <mergeCell ref="A54:N54"/>
    <mergeCell ref="A15:N15"/>
    <mergeCell ref="E22:N22"/>
    <mergeCell ref="E23:N23"/>
    <mergeCell ref="E25:N25"/>
    <mergeCell ref="E21:N21"/>
  </mergeCells>
  <printOptions horizontalCentered="1"/>
  <pageMargins left="0.59055118110236227" right="0.39370078740157483" top="0.59055118110236227" bottom="0.59055118110236227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tabColor indexed="51"/>
    <pageSetUpPr autoPageBreaks="0"/>
  </sheetPr>
  <dimension ref="A4:AL111"/>
  <sheetViews>
    <sheetView showGridLines="0" tabSelected="1" view="pageBreakPreview" zoomScaleSheetLayoutView="100" workbookViewId="0">
      <selection activeCell="G15" sqref="G15"/>
    </sheetView>
  </sheetViews>
  <sheetFormatPr defaultColWidth="9.7109375" defaultRowHeight="15.75"/>
  <cols>
    <col min="1" max="1" width="5.140625" style="12" customWidth="1"/>
    <col min="2" max="2" width="1" style="12" customWidth="1"/>
    <col min="3" max="3" width="2.5703125" style="12" customWidth="1"/>
    <col min="4" max="4" width="4.28515625" style="12" customWidth="1"/>
    <col min="5" max="5" width="4.140625" style="12" customWidth="1"/>
    <col min="6" max="6" width="2.28515625" style="12" customWidth="1"/>
    <col min="7" max="7" width="49.28515625" style="12" customWidth="1"/>
    <col min="8" max="8" width="9.5703125" style="55" customWidth="1"/>
    <col min="9" max="10" width="9.42578125" style="12" customWidth="1"/>
    <col min="11" max="11" width="15.85546875" style="55" customWidth="1"/>
    <col min="12" max="12" width="27" style="55" customWidth="1"/>
    <col min="13" max="13" width="18.5703125" style="55" customWidth="1"/>
    <col min="14" max="14" width="19.28515625" style="55" customWidth="1"/>
    <col min="15" max="15" width="7" style="10" customWidth="1"/>
    <col min="16" max="16" width="43.85546875" style="10" customWidth="1"/>
    <col min="17" max="17" width="17.28515625" style="11" customWidth="1"/>
    <col min="18" max="18" width="24.28515625" style="10" customWidth="1"/>
    <col min="19" max="19" width="18.42578125" style="10" customWidth="1"/>
    <col min="20" max="20" width="17" style="12" customWidth="1"/>
    <col min="21" max="21" width="11.28515625" style="12" customWidth="1"/>
    <col min="22" max="22" width="9.28515625" style="12" customWidth="1"/>
    <col min="23" max="23" width="19" style="12" customWidth="1"/>
    <col min="24" max="24" width="7.140625" style="12" customWidth="1"/>
    <col min="25" max="25" width="13.7109375" style="12" customWidth="1"/>
    <col min="26" max="26" width="12.85546875" style="12" customWidth="1"/>
    <col min="27" max="27" width="6.140625" style="12" customWidth="1"/>
    <col min="28" max="28" width="7.7109375" style="12" customWidth="1"/>
    <col min="29" max="30" width="9.7109375" style="12"/>
    <col min="31" max="31" width="7.7109375" style="12" customWidth="1"/>
    <col min="32" max="33" width="9.7109375" style="12"/>
    <col min="34" max="34" width="12.85546875" style="12" bestFit="1" customWidth="1"/>
    <col min="35" max="35" width="9.7109375" style="12"/>
    <col min="36" max="36" width="3.42578125" style="12" customWidth="1"/>
    <col min="37" max="37" width="9.7109375" style="12"/>
    <col min="38" max="38" width="13.42578125" style="12" customWidth="1"/>
    <col min="39" max="16384" width="9.7109375" style="12"/>
  </cols>
  <sheetData>
    <row r="4" spans="1:2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9"/>
      <c r="N4" s="9"/>
    </row>
    <row r="9" spans="1:25" ht="18">
      <c r="A9" s="254" t="s">
        <v>17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14"/>
      <c r="N9" s="14"/>
    </row>
    <row r="10" spans="1:25" ht="12" customHeight="1">
      <c r="A10" s="15"/>
      <c r="B10" s="15"/>
      <c r="C10" s="15"/>
      <c r="D10" s="15"/>
      <c r="E10" s="15"/>
      <c r="F10" s="15"/>
      <c r="G10" s="15"/>
      <c r="H10" s="16"/>
      <c r="I10" s="15"/>
      <c r="J10" s="15"/>
      <c r="K10" s="16"/>
      <c r="L10" s="16"/>
      <c r="M10" s="16"/>
      <c r="N10" s="16"/>
    </row>
    <row r="11" spans="1:25" ht="15" customHeight="1">
      <c r="A11" s="17" t="s">
        <v>109</v>
      </c>
      <c r="B11" s="15"/>
      <c r="C11" s="15"/>
      <c r="D11" s="15"/>
      <c r="E11" s="15"/>
      <c r="F11" s="15" t="s">
        <v>11</v>
      </c>
      <c r="G11" s="18" t="s">
        <v>23</v>
      </c>
      <c r="H11" s="19"/>
      <c r="I11" s="20"/>
      <c r="J11" s="20"/>
      <c r="K11" s="19"/>
      <c r="L11" s="19"/>
      <c r="M11" s="19"/>
      <c r="N11" s="19"/>
    </row>
    <row r="12" spans="1:25" ht="15" customHeight="1">
      <c r="A12" s="17" t="s">
        <v>20</v>
      </c>
      <c r="B12" s="15"/>
      <c r="C12" s="15"/>
      <c r="D12" s="15"/>
      <c r="E12" s="15"/>
      <c r="F12" s="15" t="s">
        <v>11</v>
      </c>
      <c r="G12" s="18" t="s">
        <v>47</v>
      </c>
      <c r="H12" s="19"/>
      <c r="I12" s="20"/>
      <c r="J12" s="20"/>
      <c r="K12" s="19"/>
      <c r="L12" s="19"/>
      <c r="M12" s="19"/>
      <c r="N12" s="19"/>
    </row>
    <row r="13" spans="1:25" ht="15" customHeight="1">
      <c r="A13" s="17" t="s">
        <v>21</v>
      </c>
      <c r="B13" s="15"/>
      <c r="C13" s="15"/>
      <c r="D13" s="15"/>
      <c r="E13" s="15"/>
      <c r="F13" s="15" t="s">
        <v>11</v>
      </c>
      <c r="G13" s="8" t="s">
        <v>110</v>
      </c>
      <c r="H13" s="19"/>
      <c r="I13" s="20"/>
      <c r="J13" s="20"/>
      <c r="K13" s="19"/>
      <c r="L13" s="19"/>
      <c r="M13" s="19"/>
      <c r="N13" s="19"/>
    </row>
    <row r="14" spans="1:25" ht="15" customHeight="1">
      <c r="A14" s="17" t="s">
        <v>58</v>
      </c>
      <c r="B14" s="15"/>
      <c r="C14" s="15"/>
      <c r="D14" s="15"/>
      <c r="E14" s="15"/>
      <c r="F14" s="15" t="s">
        <v>11</v>
      </c>
      <c r="G14" s="8" t="s">
        <v>65</v>
      </c>
      <c r="H14" s="19"/>
      <c r="I14" s="20"/>
      <c r="J14" s="20"/>
      <c r="K14" s="19"/>
      <c r="L14" s="19"/>
      <c r="M14" s="19"/>
      <c r="N14" s="19"/>
    </row>
    <row r="15" spans="1:25" ht="15" customHeight="1">
      <c r="A15" s="17" t="s">
        <v>59</v>
      </c>
      <c r="B15" s="15"/>
      <c r="C15" s="15"/>
      <c r="D15" s="15"/>
      <c r="E15" s="15"/>
      <c r="F15" s="15" t="s">
        <v>11</v>
      </c>
      <c r="G15" s="18" t="str">
        <f>CAVER!E24</f>
        <v>105 (Seratus Lima) Hari Kalender</v>
      </c>
      <c r="H15" s="19"/>
      <c r="I15" s="20"/>
      <c r="J15" s="20"/>
      <c r="K15" s="19"/>
      <c r="L15" s="19"/>
      <c r="M15" s="19"/>
      <c r="N15" s="19"/>
    </row>
    <row r="16" spans="1:25" ht="15" customHeight="1">
      <c r="A16" s="21" t="s">
        <v>53</v>
      </c>
      <c r="B16" s="21"/>
      <c r="C16" s="21"/>
      <c r="D16" s="21"/>
      <c r="E16" s="21"/>
      <c r="F16" s="22" t="s">
        <v>11</v>
      </c>
      <c r="G16" s="255" t="s">
        <v>112</v>
      </c>
      <c r="H16" s="255"/>
      <c r="I16" s="255"/>
      <c r="J16" s="255"/>
      <c r="K16" s="255"/>
      <c r="L16" s="255"/>
      <c r="M16" s="23"/>
      <c r="N16" s="23"/>
      <c r="O16" s="24"/>
      <c r="P16" s="22"/>
      <c r="Q16" s="25"/>
      <c r="R16" s="24"/>
      <c r="S16" s="26"/>
      <c r="T16" s="256"/>
      <c r="U16" s="257"/>
      <c r="V16" s="257"/>
      <c r="W16" s="257"/>
      <c r="X16" s="257"/>
      <c r="Y16" s="257"/>
    </row>
    <row r="17" spans="1:23" ht="15" customHeight="1">
      <c r="A17" s="17" t="s">
        <v>22</v>
      </c>
      <c r="B17" s="21"/>
      <c r="C17" s="21"/>
      <c r="D17" s="21"/>
      <c r="E17" s="21"/>
      <c r="F17" s="22" t="s">
        <v>11</v>
      </c>
      <c r="G17" s="8" t="s">
        <v>113</v>
      </c>
      <c r="H17" s="27"/>
      <c r="I17" s="28"/>
      <c r="J17" s="28"/>
      <c r="K17" s="27"/>
      <c r="L17" s="27"/>
      <c r="M17" s="27"/>
      <c r="N17" s="27"/>
      <c r="O17" s="24"/>
      <c r="P17" s="24"/>
      <c r="Q17" s="25"/>
      <c r="R17" s="24"/>
      <c r="S17" s="26"/>
      <c r="T17" s="24"/>
      <c r="U17" s="24"/>
    </row>
    <row r="18" spans="1:23">
      <c r="A18" s="21"/>
      <c r="B18" s="21"/>
      <c r="C18" s="21"/>
      <c r="D18" s="21"/>
      <c r="E18" s="21"/>
      <c r="F18" s="22"/>
      <c r="G18" s="24"/>
      <c r="H18" s="29"/>
      <c r="I18" s="24"/>
      <c r="J18" s="24"/>
      <c r="K18" s="29"/>
      <c r="L18" s="29"/>
      <c r="M18" s="29"/>
      <c r="N18" s="29"/>
      <c r="O18" s="24"/>
      <c r="P18" s="24"/>
      <c r="Q18" s="25"/>
      <c r="R18" s="24"/>
      <c r="S18" s="26"/>
      <c r="T18" s="24"/>
      <c r="U18" s="24"/>
    </row>
    <row r="19" spans="1:23" ht="26.25" customHeight="1" thickBot="1">
      <c r="A19" s="30" t="s">
        <v>6</v>
      </c>
      <c r="B19" s="258" t="s">
        <v>5</v>
      </c>
      <c r="C19" s="259"/>
      <c r="D19" s="259"/>
      <c r="E19" s="259"/>
      <c r="F19" s="259"/>
      <c r="G19" s="259"/>
      <c r="H19" s="259"/>
      <c r="I19" s="259"/>
      <c r="J19" s="260"/>
      <c r="K19" s="261" t="s">
        <v>16</v>
      </c>
      <c r="L19" s="262"/>
      <c r="M19" s="32"/>
      <c r="N19" s="32"/>
      <c r="O19" s="15"/>
      <c r="P19" s="33"/>
      <c r="Q19" s="34"/>
      <c r="R19" s="33"/>
      <c r="S19" s="15"/>
      <c r="T19" s="15"/>
      <c r="U19" s="15"/>
    </row>
    <row r="20" spans="1:23" ht="35.1" customHeight="1" thickTop="1">
      <c r="A20" s="35" t="s">
        <v>10</v>
      </c>
      <c r="B20" s="36"/>
      <c r="C20" s="37" t="s">
        <v>9</v>
      </c>
      <c r="D20" s="37"/>
      <c r="E20" s="37"/>
      <c r="F20" s="37"/>
      <c r="G20" s="37"/>
      <c r="H20" s="38"/>
      <c r="I20" s="37"/>
      <c r="J20" s="37"/>
      <c r="K20" s="263">
        <f>L69</f>
        <v>210511000</v>
      </c>
      <c r="L20" s="264"/>
      <c r="M20" s="220">
        <f>K20/K22*100%</f>
        <v>0.86383441774491665</v>
      </c>
      <c r="N20" s="221"/>
      <c r="O20" s="39"/>
      <c r="P20" s="39"/>
      <c r="Q20" s="34"/>
      <c r="R20" s="33"/>
      <c r="S20" s="15"/>
      <c r="T20" s="39"/>
      <c r="U20" s="39"/>
    </row>
    <row r="21" spans="1:23" ht="35.1" customHeight="1">
      <c r="A21" s="40" t="s">
        <v>8</v>
      </c>
      <c r="B21" s="41"/>
      <c r="C21" s="33" t="s">
        <v>7</v>
      </c>
      <c r="D21" s="33"/>
      <c r="E21" s="33"/>
      <c r="F21" s="33"/>
      <c r="G21" s="33"/>
      <c r="H21" s="42"/>
      <c r="I21" s="43"/>
      <c r="J21" s="44"/>
      <c r="K21" s="265">
        <f>L97</f>
        <v>33182693.693693753</v>
      </c>
      <c r="L21" s="266"/>
      <c r="M21" s="220">
        <f>K21/K22*100%</f>
        <v>0.13616558225508338</v>
      </c>
      <c r="N21" s="221"/>
      <c r="O21" s="39"/>
      <c r="P21" s="39"/>
      <c r="Q21" s="45"/>
      <c r="R21" s="33"/>
      <c r="S21" s="15"/>
      <c r="T21" s="39"/>
      <c r="U21" s="39"/>
    </row>
    <row r="22" spans="1:23" ht="24.95" customHeight="1">
      <c r="A22" s="46" t="s">
        <v>15</v>
      </c>
      <c r="B22" s="47"/>
      <c r="C22" s="48"/>
      <c r="D22" s="48"/>
      <c r="E22" s="48"/>
      <c r="F22" s="48"/>
      <c r="G22" s="48"/>
      <c r="H22" s="49"/>
      <c r="I22" s="50"/>
      <c r="J22" s="51"/>
      <c r="K22" s="251">
        <f>SUM(K20:L21)</f>
        <v>243693693.69369376</v>
      </c>
      <c r="L22" s="252"/>
      <c r="M22" s="222"/>
      <c r="N22" s="222"/>
      <c r="O22" s="39"/>
      <c r="P22" s="39"/>
      <c r="Q22" s="53"/>
      <c r="R22" s="54"/>
      <c r="S22" s="15"/>
      <c r="T22" s="39"/>
      <c r="U22" s="39"/>
    </row>
    <row r="23" spans="1:23" ht="24.95" customHeight="1">
      <c r="A23" s="46" t="s">
        <v>61</v>
      </c>
      <c r="B23" s="47"/>
      <c r="C23" s="48"/>
      <c r="D23" s="48"/>
      <c r="E23" s="48"/>
      <c r="F23" s="48"/>
      <c r="G23" s="48"/>
      <c r="H23" s="49"/>
      <c r="I23" s="50"/>
      <c r="J23" s="51"/>
      <c r="K23" s="251">
        <f>K22*11%</f>
        <v>26806306.306306314</v>
      </c>
      <c r="L23" s="252"/>
      <c r="M23" s="222"/>
      <c r="N23" s="223"/>
      <c r="O23" s="224"/>
      <c r="P23" s="224"/>
      <c r="Q23" s="56"/>
      <c r="R23" s="56"/>
      <c r="S23" s="15"/>
      <c r="T23" s="39"/>
      <c r="U23" s="39"/>
    </row>
    <row r="24" spans="1:23" ht="24.95" customHeight="1">
      <c r="A24" s="46" t="s">
        <v>14</v>
      </c>
      <c r="B24" s="57"/>
      <c r="C24" s="48"/>
      <c r="D24" s="48"/>
      <c r="E24" s="48"/>
      <c r="F24" s="48"/>
      <c r="G24" s="48"/>
      <c r="H24" s="49"/>
      <c r="I24" s="48"/>
      <c r="J24" s="48"/>
      <c r="K24" s="251">
        <f>SUM(K22:L23)</f>
        <v>270500000.00000006</v>
      </c>
      <c r="L24" s="252"/>
      <c r="M24" s="52"/>
      <c r="P24" s="53"/>
      <c r="Q24" s="54"/>
      <c r="S24" s="15"/>
      <c r="T24" s="39">
        <f>11/100*100</f>
        <v>11</v>
      </c>
      <c r="U24" s="39"/>
    </row>
    <row r="25" spans="1:23" ht="24.95" customHeight="1">
      <c r="A25" s="46" t="s">
        <v>13</v>
      </c>
      <c r="B25" s="57"/>
      <c r="C25" s="48"/>
      <c r="D25" s="48"/>
      <c r="E25" s="48"/>
      <c r="F25" s="48"/>
      <c r="G25" s="48"/>
      <c r="H25" s="49"/>
      <c r="I25" s="48"/>
      <c r="J25" s="48"/>
      <c r="K25" s="251">
        <f>K24</f>
        <v>270500000.00000006</v>
      </c>
      <c r="L25" s="252"/>
      <c r="M25" s="52"/>
      <c r="N25" s="55">
        <v>270500000</v>
      </c>
      <c r="P25" s="53" t="s">
        <v>62</v>
      </c>
      <c r="Q25" s="12"/>
      <c r="S25" s="58"/>
      <c r="T25" s="59"/>
      <c r="U25" s="39"/>
      <c r="V25" s="60"/>
      <c r="W25" s="61"/>
    </row>
    <row r="26" spans="1:23" ht="21.75" customHeight="1">
      <c r="A26" s="62" t="s">
        <v>105</v>
      </c>
      <c r="B26" s="57"/>
      <c r="C26" s="48"/>
      <c r="D26" s="48"/>
      <c r="E26" s="63"/>
      <c r="F26" s="48"/>
      <c r="G26" s="48"/>
      <c r="H26" s="49"/>
      <c r="I26" s="48"/>
      <c r="J26" s="48"/>
      <c r="K26" s="49"/>
      <c r="L26" s="64"/>
      <c r="M26" s="65"/>
      <c r="N26" s="65">
        <f>N25-K25</f>
        <v>0</v>
      </c>
      <c r="O26" s="33"/>
      <c r="P26" s="33"/>
      <c r="S26" s="15"/>
      <c r="T26" s="66"/>
      <c r="U26" s="39"/>
      <c r="V26" s="67"/>
    </row>
    <row r="27" spans="1:23">
      <c r="A27" s="68"/>
      <c r="H27" s="69"/>
      <c r="K27" s="69"/>
      <c r="L27" s="69"/>
      <c r="M27" s="69"/>
      <c r="N27" s="69"/>
      <c r="T27" s="70"/>
      <c r="U27" s="71"/>
    </row>
    <row r="28" spans="1:23" ht="15" customHeight="1">
      <c r="A28" s="68"/>
      <c r="H28" s="69"/>
      <c r="K28" s="69"/>
      <c r="L28" s="69"/>
      <c r="M28" s="69"/>
      <c r="N28" s="227">
        <f>N25/1.11</f>
        <v>243693693.69369367</v>
      </c>
      <c r="O28" s="224"/>
      <c r="P28" s="224"/>
    </row>
    <row r="29" spans="1:23" ht="15" customHeight="1">
      <c r="A29" s="68"/>
      <c r="H29" s="69"/>
      <c r="K29" s="69"/>
      <c r="L29" s="69"/>
      <c r="M29" s="69"/>
      <c r="N29" s="227">
        <v>450450450.45045</v>
      </c>
      <c r="O29" s="224"/>
      <c r="P29" s="224"/>
    </row>
    <row r="30" spans="1:23" ht="15" customHeight="1">
      <c r="H30" s="69"/>
      <c r="J30" s="244" t="s">
        <v>107</v>
      </c>
      <c r="K30" s="244"/>
      <c r="L30" s="244"/>
      <c r="M30" s="72"/>
      <c r="N30" s="72"/>
    </row>
    <row r="31" spans="1:23" ht="15" customHeight="1">
      <c r="A31" s="12" t="s">
        <v>0</v>
      </c>
      <c r="H31" s="69"/>
      <c r="J31" s="245" t="s">
        <v>46</v>
      </c>
      <c r="K31" s="245"/>
      <c r="L31" s="245"/>
      <c r="M31" s="10"/>
      <c r="N31" s="10"/>
    </row>
    <row r="32" spans="1:23" ht="18.600000000000001" customHeight="1">
      <c r="A32" s="73" t="s">
        <v>0</v>
      </c>
      <c r="B32" s="73"/>
      <c r="C32" s="74"/>
      <c r="D32" s="73"/>
      <c r="E32" s="73"/>
      <c r="F32" s="73"/>
      <c r="G32" s="73"/>
      <c r="H32" s="69"/>
      <c r="I32" s="75" t="s">
        <v>0</v>
      </c>
      <c r="J32" s="246" t="s">
        <v>108</v>
      </c>
      <c r="K32" s="246"/>
      <c r="L32" s="246"/>
      <c r="M32" s="77"/>
      <c r="N32" s="77"/>
    </row>
    <row r="33" spans="1:21" ht="18.600000000000001" customHeight="1">
      <c r="A33" s="73"/>
      <c r="B33" s="73"/>
      <c r="C33" s="74"/>
      <c r="D33" s="73"/>
      <c r="E33" s="73"/>
      <c r="F33" s="73"/>
      <c r="G33" s="73"/>
      <c r="H33" s="69"/>
      <c r="I33" s="75"/>
      <c r="J33" s="246" t="s">
        <v>101</v>
      </c>
      <c r="K33" s="246"/>
      <c r="L33" s="246"/>
      <c r="M33" s="77"/>
      <c r="N33" s="77"/>
    </row>
    <row r="34" spans="1:21" ht="15" customHeight="1">
      <c r="H34" s="69"/>
      <c r="J34" s="247" t="s">
        <v>100</v>
      </c>
      <c r="K34" s="247"/>
      <c r="L34" s="247"/>
      <c r="M34" s="78"/>
      <c r="N34" s="78"/>
    </row>
    <row r="35" spans="1:21" ht="15" customHeight="1">
      <c r="H35" s="69"/>
      <c r="J35" s="247" t="s">
        <v>49</v>
      </c>
      <c r="K35" s="247"/>
      <c r="L35" s="247"/>
      <c r="M35" s="77"/>
      <c r="N35" s="77"/>
    </row>
    <row r="36" spans="1:21" ht="15" customHeight="1">
      <c r="H36" s="69"/>
      <c r="K36" s="69"/>
      <c r="L36" s="69"/>
      <c r="M36" s="69"/>
      <c r="N36" s="69"/>
    </row>
    <row r="37" spans="1:21" ht="15" customHeight="1">
      <c r="H37" s="69"/>
      <c r="K37" s="69"/>
      <c r="L37" s="69"/>
      <c r="M37" s="69"/>
      <c r="N37" s="69"/>
    </row>
    <row r="38" spans="1:21" ht="15" customHeight="1">
      <c r="H38" s="69"/>
      <c r="K38" s="69"/>
      <c r="L38" s="69"/>
      <c r="M38" s="69"/>
      <c r="N38" s="69"/>
    </row>
    <row r="39" spans="1:21" ht="15" customHeight="1">
      <c r="H39" s="69"/>
      <c r="K39" s="69"/>
      <c r="L39" s="69"/>
      <c r="M39" s="69"/>
      <c r="N39" s="69"/>
    </row>
    <row r="40" spans="1:21" ht="15" customHeight="1">
      <c r="H40" s="69"/>
      <c r="J40" s="248" t="s">
        <v>102</v>
      </c>
      <c r="K40" s="248"/>
      <c r="L40" s="248"/>
      <c r="M40" s="79"/>
      <c r="N40" s="79"/>
    </row>
    <row r="41" spans="1:21" ht="15" customHeight="1">
      <c r="A41" s="80" t="s">
        <v>0</v>
      </c>
      <c r="C41" s="81"/>
      <c r="H41" s="69"/>
      <c r="J41" s="245" t="s">
        <v>103</v>
      </c>
      <c r="K41" s="245"/>
      <c r="L41" s="245"/>
      <c r="M41" s="10"/>
      <c r="N41" s="10"/>
    </row>
    <row r="42" spans="1:21" ht="15" customHeight="1">
      <c r="A42" s="80"/>
      <c r="C42" s="81"/>
      <c r="H42" s="69"/>
      <c r="J42" s="245" t="s">
        <v>104</v>
      </c>
      <c r="K42" s="245"/>
      <c r="L42" s="245"/>
      <c r="M42" s="69"/>
      <c r="N42" s="69"/>
    </row>
    <row r="43" spans="1:21" ht="15" customHeight="1">
      <c r="A43" s="80"/>
      <c r="C43" s="81"/>
      <c r="H43" s="69"/>
      <c r="K43" s="69"/>
      <c r="L43" s="69"/>
      <c r="M43" s="69"/>
      <c r="N43" s="69"/>
    </row>
    <row r="44" spans="1:21" ht="15" customHeight="1">
      <c r="H44" s="69"/>
      <c r="K44" s="69"/>
      <c r="L44" s="69"/>
      <c r="M44" s="69"/>
      <c r="N44" s="69"/>
    </row>
    <row r="45" spans="1:21" ht="20.25">
      <c r="A45" s="249" t="s">
        <v>18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14"/>
      <c r="N45" s="14"/>
      <c r="O45" s="33"/>
      <c r="P45" s="33"/>
      <c r="Q45" s="53"/>
      <c r="R45" s="33"/>
      <c r="S45" s="15"/>
      <c r="T45" s="33"/>
      <c r="U45" s="33"/>
    </row>
    <row r="46" spans="1:21" ht="18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4"/>
      <c r="O46" s="33"/>
      <c r="P46" s="33"/>
      <c r="Q46" s="53"/>
      <c r="R46" s="33"/>
      <c r="S46" s="15"/>
      <c r="T46" s="33"/>
      <c r="U46" s="33"/>
    </row>
    <row r="47" spans="1:21" ht="15" customHeight="1">
      <c r="A47" s="17" t="s">
        <v>19</v>
      </c>
      <c r="B47" s="15"/>
      <c r="C47" s="15"/>
      <c r="D47" s="15"/>
      <c r="E47" s="15"/>
      <c r="F47" s="15" t="s">
        <v>11</v>
      </c>
      <c r="G47" s="18" t="s">
        <v>23</v>
      </c>
      <c r="H47" s="19"/>
      <c r="I47" s="20"/>
      <c r="J47" s="20"/>
      <c r="K47" s="19"/>
      <c r="L47" s="19"/>
      <c r="M47" s="19"/>
      <c r="N47" s="19"/>
      <c r="O47" s="33"/>
      <c r="P47" s="33"/>
      <c r="Q47" s="53"/>
      <c r="R47" s="33"/>
      <c r="S47" s="15"/>
      <c r="T47" s="33"/>
      <c r="U47" s="33"/>
    </row>
    <row r="48" spans="1:21" ht="15" customHeight="1">
      <c r="A48" s="17" t="s">
        <v>20</v>
      </c>
      <c r="B48" s="15"/>
      <c r="C48" s="15"/>
      <c r="D48" s="15"/>
      <c r="E48" s="15"/>
      <c r="F48" s="15" t="s">
        <v>11</v>
      </c>
      <c r="G48" s="18" t="str">
        <f t="shared" ref="G48:G53" si="0">G12</f>
        <v>Medan</v>
      </c>
      <c r="H48" s="19"/>
      <c r="I48" s="20"/>
      <c r="J48" s="20"/>
      <c r="K48" s="19"/>
      <c r="L48" s="19"/>
      <c r="M48" s="19"/>
      <c r="N48" s="19"/>
      <c r="O48" s="33"/>
      <c r="P48" s="33"/>
      <c r="Q48" s="53"/>
      <c r="R48" s="33"/>
      <c r="S48" s="15"/>
      <c r="T48" s="33"/>
      <c r="U48" s="33"/>
    </row>
    <row r="49" spans="1:23" ht="15" customHeight="1">
      <c r="A49" s="17" t="s">
        <v>21</v>
      </c>
      <c r="B49" s="15"/>
      <c r="C49" s="15"/>
      <c r="D49" s="15"/>
      <c r="E49" s="15"/>
      <c r="F49" s="15" t="s">
        <v>11</v>
      </c>
      <c r="G49" s="8" t="str">
        <f t="shared" si="0"/>
        <v>Dinas Kepemudaan dan Keolahragaan Provinsi Sumatera Utara</v>
      </c>
      <c r="H49" s="19"/>
      <c r="I49" s="20"/>
      <c r="J49" s="20"/>
      <c r="K49" s="19"/>
      <c r="L49" s="19"/>
      <c r="M49" s="19"/>
      <c r="N49" s="19"/>
      <c r="O49" s="33"/>
      <c r="P49" s="33"/>
      <c r="Q49" s="53"/>
      <c r="R49" s="33"/>
      <c r="S49" s="15"/>
      <c r="T49" s="33"/>
      <c r="U49" s="33"/>
    </row>
    <row r="50" spans="1:23" ht="15" customHeight="1">
      <c r="A50" s="17" t="str">
        <f>A14</f>
        <v xml:space="preserve">Bidang </v>
      </c>
      <c r="B50" s="15"/>
      <c r="C50" s="15"/>
      <c r="D50" s="15"/>
      <c r="E50" s="15"/>
      <c r="F50" s="15" t="s">
        <v>11</v>
      </c>
      <c r="G50" s="8" t="str">
        <f t="shared" si="0"/>
        <v>Sarana, Prasarana dan Kemitraan Disporasu</v>
      </c>
      <c r="H50" s="19"/>
      <c r="I50" s="20"/>
      <c r="J50" s="20"/>
      <c r="K50" s="19"/>
      <c r="L50" s="19"/>
      <c r="M50" s="19"/>
      <c r="N50" s="19"/>
      <c r="O50" s="33"/>
      <c r="P50" s="33"/>
      <c r="Q50" s="53"/>
      <c r="R50" s="33"/>
      <c r="S50" s="15"/>
      <c r="T50" s="33"/>
      <c r="U50" s="33"/>
    </row>
    <row r="51" spans="1:23" ht="15" customHeight="1">
      <c r="A51" s="17" t="str">
        <f>A15</f>
        <v xml:space="preserve">Jangka Waktu </v>
      </c>
      <c r="B51" s="15"/>
      <c r="C51" s="15"/>
      <c r="D51" s="15"/>
      <c r="E51" s="15"/>
      <c r="F51" s="15" t="s">
        <v>11</v>
      </c>
      <c r="G51" s="8" t="str">
        <f t="shared" si="0"/>
        <v>105 (Seratus Lima) Hari Kalender</v>
      </c>
      <c r="H51" s="19"/>
      <c r="I51" s="20"/>
      <c r="J51" s="20"/>
      <c r="K51" s="19"/>
      <c r="L51" s="19"/>
      <c r="M51" s="19"/>
      <c r="N51" s="19"/>
      <c r="O51" s="33"/>
      <c r="P51" s="33"/>
      <c r="Q51" s="53"/>
      <c r="R51" s="33"/>
      <c r="S51" s="15"/>
      <c r="T51" s="33"/>
      <c r="U51" s="33"/>
    </row>
    <row r="52" spans="1:23" ht="15" customHeight="1">
      <c r="A52" s="21" t="s">
        <v>12</v>
      </c>
      <c r="B52" s="33"/>
      <c r="C52" s="33"/>
      <c r="D52" s="33"/>
      <c r="E52" s="33"/>
      <c r="F52" s="15" t="s">
        <v>11</v>
      </c>
      <c r="G52" s="250" t="str">
        <f t="shared" si="0"/>
        <v>Jasa Konsultansi Pengawasan Lanjutan Rehab GOR Veteran.</v>
      </c>
      <c r="H52" s="250"/>
      <c r="I52" s="250"/>
      <c r="J52" s="250"/>
      <c r="K52" s="250"/>
      <c r="L52" s="250"/>
      <c r="M52" s="82"/>
      <c r="N52" s="82"/>
      <c r="O52" s="33"/>
      <c r="P52" s="33"/>
      <c r="Q52" s="53"/>
      <c r="R52" s="33"/>
      <c r="S52" s="15"/>
      <c r="T52" s="33"/>
      <c r="U52" s="33"/>
    </row>
    <row r="53" spans="1:23" ht="15" customHeight="1">
      <c r="A53" s="17" t="s">
        <v>22</v>
      </c>
      <c r="B53" s="21"/>
      <c r="C53" s="21"/>
      <c r="D53" s="21"/>
      <c r="E53" s="21"/>
      <c r="F53" s="22" t="s">
        <v>11</v>
      </c>
      <c r="G53" s="8" t="str">
        <f t="shared" si="0"/>
        <v>APBD TA. 2024</v>
      </c>
      <c r="H53" s="27"/>
      <c r="I53" s="28"/>
      <c r="J53" s="28"/>
      <c r="K53" s="27"/>
      <c r="L53" s="27"/>
      <c r="M53" s="27"/>
      <c r="N53" s="27"/>
      <c r="O53" s="24"/>
      <c r="P53" s="24"/>
      <c r="Q53" s="25"/>
      <c r="R53" s="24"/>
      <c r="S53" s="26"/>
      <c r="T53" s="24"/>
      <c r="U53" s="24"/>
    </row>
    <row r="54" spans="1:23" ht="15" customHeight="1">
      <c r="A54" s="17"/>
      <c r="B54" s="21"/>
      <c r="C54" s="21"/>
      <c r="D54" s="21"/>
      <c r="E54" s="21"/>
      <c r="F54" s="22"/>
      <c r="G54" s="8"/>
      <c r="H54" s="27"/>
      <c r="I54" s="28"/>
      <c r="J54" s="28"/>
      <c r="K54" s="27"/>
      <c r="L54" s="27"/>
      <c r="M54" s="27"/>
      <c r="N54" s="27"/>
      <c r="O54" s="24"/>
      <c r="P54" s="24"/>
      <c r="Q54" s="25"/>
      <c r="R54" s="24"/>
      <c r="S54" s="26"/>
      <c r="T54" s="24"/>
      <c r="U54" s="24"/>
    </row>
    <row r="55" spans="1:23" ht="23.45" customHeight="1">
      <c r="A55" s="241" t="s">
        <v>24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83"/>
      <c r="N55" s="15" t="s">
        <v>94</v>
      </c>
      <c r="O55" s="24"/>
      <c r="P55" s="24"/>
      <c r="Q55" s="25"/>
      <c r="R55" s="24"/>
      <c r="S55" s="26"/>
      <c r="T55" s="24"/>
      <c r="U55" s="24"/>
    </row>
    <row r="56" spans="1:23" ht="54.75" customHeight="1" thickBot="1">
      <c r="A56" s="30" t="s">
        <v>6</v>
      </c>
      <c r="B56" s="84"/>
      <c r="C56" s="237" t="s">
        <v>5</v>
      </c>
      <c r="D56" s="237"/>
      <c r="E56" s="237"/>
      <c r="F56" s="237"/>
      <c r="G56" s="238"/>
      <c r="H56" s="85" t="s">
        <v>27</v>
      </c>
      <c r="I56" s="30" t="s">
        <v>4</v>
      </c>
      <c r="J56" s="31" t="s">
        <v>28</v>
      </c>
      <c r="K56" s="85" t="s">
        <v>3</v>
      </c>
      <c r="L56" s="85" t="s">
        <v>93</v>
      </c>
      <c r="M56" s="86" t="s">
        <v>92</v>
      </c>
      <c r="N56" s="15">
        <v>0.96399999999999997</v>
      </c>
      <c r="O56" s="76" t="s">
        <v>74</v>
      </c>
      <c r="P56" s="15"/>
      <c r="Q56" s="87"/>
      <c r="R56" s="15"/>
      <c r="S56" s="15"/>
      <c r="T56" s="15"/>
      <c r="U56" s="15"/>
      <c r="V56" s="88"/>
    </row>
    <row r="57" spans="1:23" ht="16.149999999999999" customHeight="1" thickTop="1">
      <c r="A57" s="89"/>
      <c r="B57" s="90"/>
      <c r="C57" s="90"/>
      <c r="D57" s="90"/>
      <c r="E57" s="90"/>
      <c r="F57" s="90"/>
      <c r="G57" s="91"/>
      <c r="H57" s="92"/>
      <c r="I57" s="89"/>
      <c r="J57" s="93"/>
      <c r="K57" s="92"/>
      <c r="L57" s="92"/>
      <c r="M57" s="12"/>
      <c r="N57" s="12"/>
      <c r="O57" s="12"/>
      <c r="P57" s="15"/>
      <c r="Q57" s="94"/>
      <c r="R57" s="15"/>
      <c r="S57" s="15" t="s">
        <v>69</v>
      </c>
      <c r="T57" s="15"/>
      <c r="U57" s="15"/>
      <c r="V57" s="95"/>
    </row>
    <row r="58" spans="1:23">
      <c r="A58" s="96" t="s">
        <v>26</v>
      </c>
      <c r="B58" s="97"/>
      <c r="C58" s="98" t="s">
        <v>25</v>
      </c>
      <c r="D58" s="48"/>
      <c r="E58" s="48"/>
      <c r="F58" s="48"/>
      <c r="G58" s="99"/>
      <c r="H58" s="100"/>
      <c r="I58" s="101"/>
      <c r="J58" s="102"/>
      <c r="K58" s="100"/>
      <c r="L58" s="103"/>
      <c r="M58" s="104"/>
      <c r="N58" s="104"/>
      <c r="O58" s="225">
        <v>5</v>
      </c>
      <c r="P58" s="226" t="s">
        <v>70</v>
      </c>
      <c r="Q58" s="53"/>
      <c r="R58" s="33"/>
      <c r="S58" s="15">
        <v>5</v>
      </c>
      <c r="T58" s="33" t="s">
        <v>68</v>
      </c>
      <c r="U58" s="105"/>
      <c r="V58" s="88"/>
    </row>
    <row r="59" spans="1:23">
      <c r="A59" s="106">
        <v>1</v>
      </c>
      <c r="B59" s="107"/>
      <c r="C59" s="108" t="s">
        <v>95</v>
      </c>
      <c r="D59" s="108"/>
      <c r="E59" s="108"/>
      <c r="F59" s="108"/>
      <c r="G59" s="109"/>
      <c r="H59" s="100">
        <v>1</v>
      </c>
      <c r="I59" s="110" t="s">
        <v>29</v>
      </c>
      <c r="J59" s="111">
        <v>3.5</v>
      </c>
      <c r="K59" s="112">
        <f>N59</f>
        <v>27715000</v>
      </c>
      <c r="L59" s="100">
        <f>ROUND($H59*$J59*K59,2)</f>
        <v>97002500</v>
      </c>
      <c r="M59" s="113">
        <v>28750000</v>
      </c>
      <c r="N59" s="113">
        <f>M59*N56</f>
        <v>27715000</v>
      </c>
      <c r="O59" s="114">
        <v>5</v>
      </c>
      <c r="P59" s="33" t="s">
        <v>71</v>
      </c>
      <c r="Q59" s="12"/>
      <c r="R59" s="33"/>
      <c r="S59" s="15">
        <v>5</v>
      </c>
      <c r="T59" s="33" t="s">
        <v>68</v>
      </c>
      <c r="U59" s="115"/>
      <c r="V59" s="88"/>
    </row>
    <row r="60" spans="1:23">
      <c r="A60" s="116">
        <v>2</v>
      </c>
      <c r="B60" s="48"/>
      <c r="C60" s="117" t="s">
        <v>73</v>
      </c>
      <c r="D60" s="97"/>
      <c r="E60" s="117"/>
      <c r="F60" s="48"/>
      <c r="G60" s="99"/>
      <c r="H60" s="121">
        <v>1</v>
      </c>
      <c r="I60" s="122" t="s">
        <v>29</v>
      </c>
      <c r="J60" s="123">
        <v>3.5</v>
      </c>
      <c r="K60" s="112">
        <f>N61</f>
        <v>21931000</v>
      </c>
      <c r="L60" s="121">
        <f>ROUND($H60*$J60*K60,2)</f>
        <v>76758500</v>
      </c>
      <c r="M60" s="113">
        <v>25750000</v>
      </c>
      <c r="N60" s="113">
        <f>M60*N$56</f>
        <v>24823000</v>
      </c>
      <c r="O60" s="114">
        <v>3</v>
      </c>
      <c r="P60" s="33" t="s">
        <v>72</v>
      </c>
      <c r="Q60" s="12"/>
      <c r="R60" s="118"/>
      <c r="S60" s="15">
        <v>3</v>
      </c>
      <c r="T60" s="33" t="s">
        <v>68</v>
      </c>
      <c r="U60" s="119"/>
      <c r="V60" s="120"/>
    </row>
    <row r="61" spans="1:23">
      <c r="A61" s="116"/>
      <c r="B61" s="48"/>
      <c r="C61" s="117"/>
      <c r="D61" s="97"/>
      <c r="E61" s="117"/>
      <c r="F61" s="48"/>
      <c r="G61" s="99"/>
      <c r="H61" s="100"/>
      <c r="I61" s="110"/>
      <c r="J61" s="110"/>
      <c r="K61" s="124"/>
      <c r="L61" s="121"/>
      <c r="M61" s="113">
        <v>22750000</v>
      </c>
      <c r="N61" s="113">
        <f>M61*N$56</f>
        <v>21931000</v>
      </c>
      <c r="O61" s="114">
        <v>3</v>
      </c>
      <c r="P61" s="33" t="s">
        <v>91</v>
      </c>
      <c r="Q61" s="53"/>
      <c r="R61" s="118"/>
      <c r="S61" s="58"/>
      <c r="T61" s="126"/>
      <c r="U61" s="119"/>
      <c r="V61" s="120"/>
    </row>
    <row r="62" spans="1:23" ht="15.6" customHeight="1">
      <c r="A62" s="231" t="s">
        <v>34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3"/>
      <c r="L62" s="129">
        <f>SUM(L59:L60)</f>
        <v>173761000</v>
      </c>
      <c r="M62" s="12"/>
      <c r="N62" s="12"/>
      <c r="O62" s="12"/>
      <c r="P62" s="12"/>
      <c r="Q62" s="53"/>
      <c r="R62" s="118"/>
      <c r="S62" s="15"/>
      <c r="T62" s="126"/>
      <c r="U62" s="119"/>
      <c r="V62" s="120"/>
      <c r="W62" s="131"/>
    </row>
    <row r="63" spans="1:23">
      <c r="A63" s="132"/>
      <c r="B63" s="33"/>
      <c r="C63" s="33"/>
      <c r="D63" s="33"/>
      <c r="E63" s="33"/>
      <c r="F63" s="33"/>
      <c r="G63" s="133"/>
      <c r="H63" s="134"/>
      <c r="I63" s="135"/>
      <c r="J63" s="136"/>
      <c r="K63" s="134"/>
      <c r="L63" s="134"/>
      <c r="M63" s="12"/>
      <c r="N63" s="12"/>
      <c r="O63" s="12"/>
      <c r="P63" s="12"/>
      <c r="Q63" s="53"/>
      <c r="R63" s="118"/>
      <c r="S63" s="15"/>
      <c r="T63" s="137"/>
      <c r="U63" s="119"/>
      <c r="V63" s="88"/>
    </row>
    <row r="64" spans="1:23">
      <c r="A64" s="138" t="s">
        <v>30</v>
      </c>
      <c r="B64" s="48"/>
      <c r="C64" s="98" t="s">
        <v>31</v>
      </c>
      <c r="D64" s="48"/>
      <c r="E64" s="48"/>
      <c r="F64" s="48"/>
      <c r="G64" s="99"/>
      <c r="H64" s="100"/>
      <c r="I64" s="110"/>
      <c r="J64" s="111"/>
      <c r="K64" s="100"/>
      <c r="L64" s="103"/>
      <c r="M64" s="104"/>
      <c r="N64" s="104"/>
      <c r="O64" s="125"/>
      <c r="P64" s="33"/>
      <c r="Q64" s="53"/>
      <c r="R64" s="118"/>
      <c r="S64" s="15"/>
      <c r="T64" s="33"/>
      <c r="U64" s="119"/>
      <c r="V64" s="88"/>
    </row>
    <row r="65" spans="1:24">
      <c r="A65" s="116">
        <v>1</v>
      </c>
      <c r="B65" s="48"/>
      <c r="C65" s="48" t="s">
        <v>64</v>
      </c>
      <c r="D65" s="48"/>
      <c r="E65" s="48"/>
      <c r="F65" s="48"/>
      <c r="G65" s="99"/>
      <c r="H65" s="100">
        <v>1</v>
      </c>
      <c r="I65" s="110" t="s">
        <v>29</v>
      </c>
      <c r="J65" s="111">
        <v>3.5</v>
      </c>
      <c r="K65" s="100">
        <v>7000000</v>
      </c>
      <c r="L65" s="139">
        <f>H65*J65*K65</f>
        <v>24500000</v>
      </c>
      <c r="M65" s="140"/>
      <c r="N65" s="140"/>
      <c r="O65" s="125"/>
      <c r="P65" s="33"/>
      <c r="Q65" s="53"/>
      <c r="R65" s="118"/>
      <c r="S65" s="15"/>
      <c r="T65" s="33"/>
      <c r="U65" s="119"/>
      <c r="V65" s="88"/>
    </row>
    <row r="66" spans="1:24" ht="20.45" customHeight="1">
      <c r="A66" s="101">
        <f>1+A65</f>
        <v>2</v>
      </c>
      <c r="B66" s="48"/>
      <c r="C66" s="48" t="s">
        <v>56</v>
      </c>
      <c r="D66" s="48"/>
      <c r="E66" s="48"/>
      <c r="F66" s="48"/>
      <c r="G66" s="141"/>
      <c r="H66" s="100">
        <v>1</v>
      </c>
      <c r="I66" s="110" t="s">
        <v>29</v>
      </c>
      <c r="J66" s="110">
        <v>3.5</v>
      </c>
      <c r="K66" s="142">
        <v>3500000</v>
      </c>
      <c r="L66" s="139">
        <f>H66*J66*K66</f>
        <v>12250000</v>
      </c>
      <c r="M66" s="140"/>
      <c r="N66" s="140"/>
      <c r="O66" s="125"/>
      <c r="P66" s="33"/>
      <c r="Q66" s="53"/>
      <c r="R66" s="118"/>
      <c r="S66" s="15"/>
      <c r="T66" s="126"/>
      <c r="U66" s="119"/>
      <c r="V66" s="120"/>
    </row>
    <row r="67" spans="1:24" ht="15.6" customHeight="1">
      <c r="A67" s="231" t="s">
        <v>35</v>
      </c>
      <c r="B67" s="232"/>
      <c r="C67" s="232"/>
      <c r="D67" s="232"/>
      <c r="E67" s="232"/>
      <c r="F67" s="232"/>
      <c r="G67" s="232"/>
      <c r="H67" s="232"/>
      <c r="I67" s="232"/>
      <c r="J67" s="232"/>
      <c r="K67" s="233"/>
      <c r="L67" s="129">
        <f>SUM(L65:L66)</f>
        <v>36750000</v>
      </c>
      <c r="M67" s="130"/>
      <c r="N67" s="130"/>
      <c r="O67" s="125"/>
      <c r="P67" s="33"/>
      <c r="Q67" s="53"/>
      <c r="R67" s="33"/>
      <c r="S67" s="15"/>
      <c r="T67" s="126"/>
      <c r="U67" s="119"/>
      <c r="V67" s="120"/>
    </row>
    <row r="68" spans="1:24">
      <c r="A68" s="101"/>
      <c r="B68" s="143"/>
      <c r="C68" s="143"/>
      <c r="D68" s="143"/>
      <c r="E68" s="143"/>
      <c r="F68" s="143"/>
      <c r="G68" s="144"/>
      <c r="H68" s="145"/>
      <c r="I68" s="146"/>
      <c r="J68" s="147"/>
      <c r="K68" s="145"/>
      <c r="L68" s="145"/>
      <c r="M68" s="113"/>
      <c r="N68" s="113"/>
      <c r="O68" s="125"/>
      <c r="P68" s="33"/>
      <c r="Q68" s="53"/>
      <c r="R68" s="33"/>
      <c r="S68" s="15"/>
      <c r="T68" s="33"/>
      <c r="U68" s="148"/>
      <c r="V68" s="88"/>
    </row>
    <row r="69" spans="1:24" ht="20.100000000000001" customHeight="1">
      <c r="A69" s="149"/>
      <c r="B69" s="48"/>
      <c r="C69" s="239" t="s">
        <v>33</v>
      </c>
      <c r="D69" s="239"/>
      <c r="E69" s="239"/>
      <c r="F69" s="239"/>
      <c r="G69" s="239"/>
      <c r="H69" s="239"/>
      <c r="I69" s="239"/>
      <c r="J69" s="239"/>
      <c r="K69" s="240"/>
      <c r="L69" s="150">
        <f>L62+L67</f>
        <v>210511000</v>
      </c>
      <c r="M69" s="151"/>
      <c r="N69" s="151"/>
      <c r="O69" s="125"/>
      <c r="P69" s="33"/>
      <c r="Q69" s="53"/>
      <c r="R69" s="33"/>
      <c r="S69" s="15"/>
      <c r="T69" s="152"/>
      <c r="U69" s="148"/>
      <c r="V69" s="88"/>
      <c r="W69" s="153"/>
    </row>
    <row r="70" spans="1:24">
      <c r="A70" s="154"/>
      <c r="B70" s="154"/>
      <c r="C70" s="155"/>
      <c r="D70" s="108"/>
      <c r="E70" s="108"/>
      <c r="F70" s="108"/>
      <c r="G70" s="108"/>
      <c r="H70" s="156"/>
      <c r="I70" s="108"/>
      <c r="J70" s="108"/>
      <c r="K70" s="156"/>
      <c r="L70" s="156"/>
      <c r="M70" s="113"/>
      <c r="N70" s="113"/>
      <c r="O70" s="125"/>
      <c r="P70" s="33"/>
      <c r="Q70" s="53"/>
      <c r="R70" s="33"/>
      <c r="S70" s="15"/>
      <c r="T70" s="33"/>
      <c r="U70" s="148"/>
      <c r="V70" s="61"/>
    </row>
    <row r="71" spans="1:24">
      <c r="A71" s="241" t="s">
        <v>32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83"/>
      <c r="N71" s="83"/>
      <c r="O71" s="125"/>
      <c r="P71" s="33"/>
      <c r="Q71" s="53"/>
      <c r="R71" s="33"/>
      <c r="S71" s="15"/>
      <c r="T71" s="33"/>
      <c r="U71" s="148"/>
      <c r="V71" s="61"/>
    </row>
    <row r="72" spans="1:24" ht="14.45" customHeight="1">
      <c r="A72" s="157"/>
      <c r="B72" s="157"/>
      <c r="C72" s="157"/>
      <c r="D72" s="157"/>
      <c r="E72" s="157"/>
      <c r="F72" s="158"/>
      <c r="G72" s="159"/>
      <c r="H72" s="160"/>
      <c r="I72" s="159"/>
      <c r="J72" s="159"/>
      <c r="K72" s="160"/>
      <c r="L72" s="160"/>
      <c r="M72" s="25"/>
      <c r="N72" s="25"/>
      <c r="O72" s="161"/>
      <c r="P72" s="24"/>
      <c r="Q72" s="25"/>
      <c r="R72" s="24"/>
      <c r="S72" s="26"/>
      <c r="T72" s="24"/>
      <c r="U72" s="162"/>
    </row>
    <row r="73" spans="1:24" ht="54.75" customHeight="1" thickBot="1">
      <c r="A73" s="163" t="s">
        <v>6</v>
      </c>
      <c r="B73" s="164"/>
      <c r="C73" s="242" t="s">
        <v>5</v>
      </c>
      <c r="D73" s="242"/>
      <c r="E73" s="242"/>
      <c r="F73" s="242"/>
      <c r="G73" s="243"/>
      <c r="H73" s="165" t="s">
        <v>36</v>
      </c>
      <c r="I73" s="163" t="s">
        <v>4</v>
      </c>
      <c r="J73" s="166" t="s">
        <v>43</v>
      </c>
      <c r="K73" s="165" t="s">
        <v>3</v>
      </c>
      <c r="L73" s="165" t="s">
        <v>2</v>
      </c>
      <c r="M73" s="86"/>
      <c r="N73" s="86"/>
      <c r="O73" s="16"/>
      <c r="P73" s="15"/>
      <c r="Q73" s="87"/>
      <c r="R73" s="15"/>
      <c r="S73" s="15"/>
      <c r="T73" s="15"/>
      <c r="U73" s="167"/>
    </row>
    <row r="74" spans="1:24" ht="15" customHeight="1" thickTop="1">
      <c r="A74" s="168" t="s">
        <v>40</v>
      </c>
      <c r="B74" s="90"/>
      <c r="C74" s="83" t="s">
        <v>67</v>
      </c>
      <c r="D74" s="90"/>
      <c r="E74" s="90"/>
      <c r="F74" s="90"/>
      <c r="G74" s="91"/>
      <c r="H74" s="92"/>
      <c r="I74" s="89"/>
      <c r="J74" s="93"/>
      <c r="K74" s="92"/>
      <c r="L74" s="92"/>
      <c r="M74" s="86"/>
      <c r="N74" s="86"/>
      <c r="O74" s="16"/>
      <c r="P74" s="15"/>
      <c r="Q74" s="87"/>
      <c r="R74" s="15"/>
      <c r="S74" s="15"/>
      <c r="T74" s="15"/>
      <c r="U74" s="167"/>
    </row>
    <row r="75" spans="1:24" ht="15" customHeight="1">
      <c r="A75" s="169">
        <v>1</v>
      </c>
      <c r="B75" s="170"/>
      <c r="C75" s="117" t="s">
        <v>75</v>
      </c>
      <c r="D75" s="170"/>
      <c r="E75" s="170"/>
      <c r="F75" s="170"/>
      <c r="G75" s="171"/>
      <c r="H75" s="172">
        <v>1</v>
      </c>
      <c r="I75" s="173" t="s">
        <v>42</v>
      </c>
      <c r="J75" s="174">
        <v>3.5</v>
      </c>
      <c r="K75" s="175">
        <v>2500000</v>
      </c>
      <c r="L75" s="176">
        <f>H75*J75*K75</f>
        <v>8750000</v>
      </c>
      <c r="M75" s="86"/>
      <c r="N75" s="86"/>
      <c r="O75" s="16"/>
      <c r="P75" s="15"/>
      <c r="Q75" s="87"/>
      <c r="R75" s="15"/>
      <c r="S75" s="15"/>
      <c r="T75" s="15"/>
      <c r="U75" s="167"/>
    </row>
    <row r="76" spans="1:24" ht="15" customHeight="1">
      <c r="A76" s="231" t="s">
        <v>81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3"/>
      <c r="L76" s="177">
        <f>SUM(L75)</f>
        <v>8750000</v>
      </c>
      <c r="M76" s="86"/>
      <c r="N76" s="86"/>
      <c r="O76" s="16"/>
      <c r="P76" s="15"/>
      <c r="Q76" s="87"/>
      <c r="R76" s="15"/>
      <c r="S76" s="15"/>
      <c r="T76" s="15"/>
      <c r="U76" s="167"/>
    </row>
    <row r="77" spans="1:24">
      <c r="A77" s="178" t="s">
        <v>30</v>
      </c>
      <c r="B77" s="33"/>
      <c r="C77" s="179" t="s">
        <v>50</v>
      </c>
      <c r="D77" s="33"/>
      <c r="E77" s="33"/>
      <c r="F77" s="33"/>
      <c r="G77" s="133"/>
      <c r="H77" s="180"/>
      <c r="I77" s="181"/>
      <c r="J77" s="182"/>
      <c r="K77" s="180"/>
      <c r="L77" s="183"/>
      <c r="M77" s="184"/>
      <c r="N77" s="184"/>
      <c r="O77" s="125"/>
      <c r="P77" s="33"/>
      <c r="Q77" s="53"/>
      <c r="R77" s="33"/>
      <c r="S77" s="15"/>
      <c r="T77" s="33"/>
      <c r="U77" s="33"/>
    </row>
    <row r="78" spans="1:24">
      <c r="A78" s="101">
        <v>1</v>
      </c>
      <c r="B78" s="48"/>
      <c r="C78" s="117" t="s">
        <v>45</v>
      </c>
      <c r="D78" s="185"/>
      <c r="E78" s="48"/>
      <c r="F78" s="48"/>
      <c r="G78" s="99"/>
      <c r="H78" s="172">
        <v>1</v>
      </c>
      <c r="I78" s="173" t="s">
        <v>42</v>
      </c>
      <c r="J78" s="174">
        <v>3.5</v>
      </c>
      <c r="K78" s="186">
        <v>1700000</v>
      </c>
      <c r="L78" s="186">
        <f>H78*J78*K78</f>
        <v>5950000</v>
      </c>
      <c r="M78" s="42"/>
      <c r="N78" s="42"/>
      <c r="O78" s="125"/>
      <c r="P78" s="33"/>
      <c r="Q78" s="53"/>
      <c r="R78" s="118"/>
      <c r="S78" s="15"/>
      <c r="T78" s="187"/>
      <c r="U78" s="188"/>
      <c r="V78" s="33"/>
      <c r="W78" s="189"/>
      <c r="X78" s="189"/>
    </row>
    <row r="79" spans="1:24">
      <c r="A79" s="101">
        <v>2</v>
      </c>
      <c r="B79" s="48"/>
      <c r="C79" s="117" t="s">
        <v>41</v>
      </c>
      <c r="D79" s="185"/>
      <c r="E79" s="48"/>
      <c r="F79" s="48"/>
      <c r="G79" s="99"/>
      <c r="H79" s="172">
        <v>1</v>
      </c>
      <c r="I79" s="173" t="s">
        <v>42</v>
      </c>
      <c r="J79" s="174">
        <v>3.5</v>
      </c>
      <c r="K79" s="186">
        <v>1200000</v>
      </c>
      <c r="L79" s="186">
        <f>H79*J79*K79</f>
        <v>4200000</v>
      </c>
      <c r="M79" s="42"/>
      <c r="N79" s="42"/>
      <c r="O79" s="125"/>
      <c r="P79" s="33"/>
      <c r="Q79" s="53"/>
      <c r="R79" s="118"/>
      <c r="S79" s="15"/>
      <c r="T79" s="187"/>
      <c r="U79" s="189"/>
      <c r="V79" s="189"/>
      <c r="W79" s="189"/>
      <c r="X79" s="33"/>
    </row>
    <row r="80" spans="1:24">
      <c r="A80" s="231" t="s">
        <v>82</v>
      </c>
      <c r="B80" s="232"/>
      <c r="C80" s="232"/>
      <c r="D80" s="232"/>
      <c r="E80" s="232"/>
      <c r="F80" s="232"/>
      <c r="G80" s="232"/>
      <c r="H80" s="232"/>
      <c r="I80" s="232"/>
      <c r="J80" s="232"/>
      <c r="K80" s="233"/>
      <c r="L80" s="129">
        <f>SUM(L78:L79)</f>
        <v>10150000</v>
      </c>
      <c r="M80" s="130"/>
      <c r="N80" s="130"/>
      <c r="O80" s="125"/>
      <c r="P80" s="33"/>
      <c r="Q80" s="53"/>
      <c r="R80" s="33"/>
      <c r="S80" s="15"/>
      <c r="T80" s="33"/>
      <c r="U80" s="188"/>
      <c r="V80" s="189"/>
      <c r="W80" s="189"/>
      <c r="X80" s="189"/>
    </row>
    <row r="81" spans="1:24">
      <c r="A81" s="138" t="s">
        <v>80</v>
      </c>
      <c r="B81" s="127"/>
      <c r="C81" s="190" t="s">
        <v>83</v>
      </c>
      <c r="D81" s="127"/>
      <c r="E81" s="127"/>
      <c r="F81" s="127"/>
      <c r="G81" s="127"/>
      <c r="H81" s="191"/>
      <c r="I81" s="191"/>
      <c r="J81" s="191"/>
      <c r="K81" s="128"/>
      <c r="L81" s="192"/>
      <c r="M81" s="130"/>
      <c r="N81" s="130"/>
      <c r="O81" s="125"/>
      <c r="P81" s="33"/>
      <c r="Q81" s="53"/>
      <c r="R81" s="33"/>
      <c r="S81" s="15"/>
      <c r="T81" s="33"/>
      <c r="U81" s="188"/>
      <c r="V81" s="189"/>
      <c r="W81" s="189"/>
      <c r="X81" s="189"/>
    </row>
    <row r="82" spans="1:24">
      <c r="A82" s="116">
        <v>1</v>
      </c>
      <c r="B82" s="127"/>
      <c r="C82" s="97" t="s">
        <v>76</v>
      </c>
      <c r="D82" s="127"/>
      <c r="E82" s="127"/>
      <c r="F82" s="127"/>
      <c r="G82" s="128"/>
      <c r="H82" s="116">
        <v>5</v>
      </c>
      <c r="I82" s="193" t="s">
        <v>88</v>
      </c>
      <c r="J82" s="193"/>
      <c r="K82" s="194">
        <v>80000</v>
      </c>
      <c r="L82" s="121">
        <f>H82*K82</f>
        <v>400000</v>
      </c>
      <c r="M82" s="130"/>
      <c r="N82" s="130"/>
      <c r="O82" s="125"/>
      <c r="P82" s="33"/>
      <c r="Q82" s="53"/>
      <c r="R82" s="33"/>
      <c r="S82" s="15"/>
      <c r="T82" s="33"/>
      <c r="U82" s="188"/>
      <c r="V82" s="189"/>
      <c r="W82" s="189"/>
      <c r="X82" s="189"/>
    </row>
    <row r="83" spans="1:24">
      <c r="A83" s="116">
        <v>2</v>
      </c>
      <c r="B83" s="127"/>
      <c r="C83" s="97" t="s">
        <v>77</v>
      </c>
      <c r="D83" s="127"/>
      <c r="E83" s="127"/>
      <c r="F83" s="127"/>
      <c r="G83" s="128"/>
      <c r="H83" s="116">
        <v>5</v>
      </c>
      <c r="I83" s="193" t="s">
        <v>88</v>
      </c>
      <c r="J83" s="193"/>
      <c r="K83" s="194">
        <v>300000</v>
      </c>
      <c r="L83" s="121">
        <f>H83*K83</f>
        <v>1500000</v>
      </c>
      <c r="M83" s="130"/>
      <c r="N83" s="130"/>
      <c r="O83" s="125"/>
      <c r="P83" s="33"/>
      <c r="Q83" s="53"/>
      <c r="R83" s="33"/>
      <c r="S83" s="15"/>
      <c r="T83" s="33"/>
      <c r="U83" s="188"/>
      <c r="V83" s="189"/>
      <c r="W83" s="189"/>
      <c r="X83" s="189"/>
    </row>
    <row r="84" spans="1:24">
      <c r="A84" s="116">
        <v>3</v>
      </c>
      <c r="B84" s="127"/>
      <c r="C84" s="48" t="s">
        <v>78</v>
      </c>
      <c r="D84" s="127"/>
      <c r="E84" s="127"/>
      <c r="F84" s="127"/>
      <c r="G84" s="128"/>
      <c r="H84" s="116">
        <f>H82</f>
        <v>5</v>
      </c>
      <c r="I84" s="193" t="s">
        <v>88</v>
      </c>
      <c r="J84" s="193"/>
      <c r="K84" s="194">
        <v>120000</v>
      </c>
      <c r="L84" s="121">
        <f>H84*K84</f>
        <v>600000</v>
      </c>
      <c r="M84" s="130"/>
      <c r="N84" s="130"/>
      <c r="O84" s="125"/>
      <c r="P84" s="33"/>
      <c r="Q84" s="53"/>
      <c r="R84" s="33"/>
      <c r="S84" s="15"/>
      <c r="T84" s="33"/>
      <c r="U84" s="188"/>
      <c r="V84" s="189"/>
      <c r="W84" s="189"/>
      <c r="X84" s="189"/>
    </row>
    <row r="85" spans="1:24">
      <c r="A85" s="231" t="s">
        <v>84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3"/>
      <c r="L85" s="195">
        <f>SUM(L82:L84)</f>
        <v>2500000</v>
      </c>
      <c r="M85" s="130"/>
      <c r="N85" s="130"/>
      <c r="O85" s="125"/>
      <c r="P85" s="33"/>
      <c r="Q85" s="53"/>
      <c r="R85" s="33"/>
      <c r="S85" s="15"/>
      <c r="T85" s="33"/>
      <c r="U85" s="188"/>
      <c r="V85" s="189"/>
      <c r="W85" s="189"/>
      <c r="X85" s="189"/>
    </row>
    <row r="86" spans="1:24">
      <c r="A86" s="138" t="s">
        <v>85</v>
      </c>
      <c r="B86" s="196"/>
      <c r="C86" s="190" t="s">
        <v>86</v>
      </c>
      <c r="D86" s="196"/>
      <c r="E86" s="196"/>
      <c r="F86" s="196"/>
      <c r="G86" s="196"/>
      <c r="H86" s="138"/>
      <c r="I86" s="138"/>
      <c r="J86" s="138"/>
      <c r="K86" s="197"/>
      <c r="L86" s="198"/>
      <c r="M86" s="130"/>
      <c r="N86" s="130"/>
      <c r="O86" s="125"/>
      <c r="P86" s="33"/>
      <c r="Q86" s="53"/>
      <c r="R86" s="33"/>
      <c r="S86" s="15"/>
      <c r="T86" s="33"/>
      <c r="U86" s="188"/>
      <c r="V86" s="189"/>
      <c r="W86" s="189"/>
      <c r="X86" s="189"/>
    </row>
    <row r="87" spans="1:24">
      <c r="A87" s="199"/>
      <c r="B87" s="200"/>
      <c r="C87" s="33" t="s">
        <v>79</v>
      </c>
      <c r="D87" s="200"/>
      <c r="E87" s="200"/>
      <c r="F87" s="200"/>
      <c r="G87" s="200"/>
      <c r="H87" s="201">
        <v>1</v>
      </c>
      <c r="I87" s="202" t="s">
        <v>42</v>
      </c>
      <c r="J87" s="203">
        <v>3.5</v>
      </c>
      <c r="K87" s="194">
        <v>545055.34105535783</v>
      </c>
      <c r="L87" s="121">
        <f>H87*J87*K87</f>
        <v>1907693.6936937524</v>
      </c>
      <c r="M87" s="130"/>
      <c r="N87" s="130"/>
      <c r="O87" s="125"/>
      <c r="P87" s="33"/>
      <c r="Q87" s="53"/>
      <c r="R87" s="33"/>
      <c r="S87" s="15"/>
      <c r="T87" s="33"/>
      <c r="U87" s="188"/>
      <c r="V87" s="189"/>
      <c r="W87" s="189"/>
      <c r="X87" s="189"/>
    </row>
    <row r="88" spans="1:24">
      <c r="A88" s="231" t="s">
        <v>89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3"/>
      <c r="L88" s="198">
        <f>SUM(L87)</f>
        <v>1907693.6936937524</v>
      </c>
      <c r="M88" s="130"/>
      <c r="N88" s="130"/>
      <c r="O88" s="125"/>
      <c r="P88" s="33"/>
      <c r="Q88" s="53"/>
      <c r="R88" s="33"/>
      <c r="S88" s="15"/>
      <c r="T88" s="33"/>
      <c r="U88" s="188"/>
      <c r="V88" s="189"/>
      <c r="W88" s="189"/>
      <c r="X88" s="189"/>
    </row>
    <row r="89" spans="1:24">
      <c r="A89" s="138" t="s">
        <v>87</v>
      </c>
      <c r="B89" s="127"/>
      <c r="C89" s="204" t="s">
        <v>37</v>
      </c>
      <c r="D89" s="127"/>
      <c r="E89" s="127"/>
      <c r="F89" s="127"/>
      <c r="G89" s="127"/>
      <c r="H89" s="205"/>
      <c r="I89" s="193"/>
      <c r="J89" s="193"/>
      <c r="K89" s="128"/>
      <c r="L89" s="121"/>
      <c r="M89" s="113"/>
      <c r="N89" s="113"/>
      <c r="O89" s="125"/>
      <c r="P89" s="12"/>
      <c r="Q89" s="53"/>
      <c r="R89" s="33"/>
      <c r="S89" s="15"/>
      <c r="T89" s="33"/>
      <c r="U89" s="188"/>
      <c r="V89" s="189"/>
      <c r="W89" s="189"/>
      <c r="X89" s="189"/>
    </row>
    <row r="90" spans="1:24">
      <c r="A90" s="101">
        <v>1</v>
      </c>
      <c r="B90" s="127"/>
      <c r="C90" s="117" t="s">
        <v>1</v>
      </c>
      <c r="D90" s="127"/>
      <c r="E90" s="127"/>
      <c r="F90" s="127"/>
      <c r="G90" s="127"/>
      <c r="H90" s="206">
        <v>5</v>
      </c>
      <c r="I90" s="193" t="s">
        <v>52</v>
      </c>
      <c r="J90" s="207">
        <v>1</v>
      </c>
      <c r="K90" s="208">
        <v>200000</v>
      </c>
      <c r="L90" s="100">
        <f>H90*J90*K90</f>
        <v>1000000</v>
      </c>
      <c r="M90" s="113"/>
      <c r="N90" s="113"/>
      <c r="O90" s="125"/>
      <c r="P90" s="12"/>
      <c r="Q90" s="53"/>
      <c r="R90" s="118"/>
      <c r="S90" s="15"/>
      <c r="T90" s="33"/>
      <c r="U90" s="33"/>
      <c r="V90" s="33"/>
      <c r="W90" s="33"/>
      <c r="X90" s="189"/>
    </row>
    <row r="91" spans="1:24">
      <c r="A91" s="101">
        <f>A90+1</f>
        <v>2</v>
      </c>
      <c r="B91" s="127"/>
      <c r="C91" s="117" t="s">
        <v>38</v>
      </c>
      <c r="D91" s="127"/>
      <c r="E91" s="127"/>
      <c r="F91" s="127"/>
      <c r="G91" s="127"/>
      <c r="H91" s="206">
        <v>5</v>
      </c>
      <c r="I91" s="193" t="s">
        <v>52</v>
      </c>
      <c r="J91" s="207">
        <f>3.5*4</f>
        <v>14</v>
      </c>
      <c r="K91" s="208">
        <v>50000</v>
      </c>
      <c r="L91" s="100">
        <f>H91*J91*K91</f>
        <v>3500000</v>
      </c>
      <c r="M91" s="113"/>
      <c r="N91" s="113"/>
      <c r="O91" s="125"/>
      <c r="P91" s="12"/>
      <c r="Q91" s="53"/>
      <c r="R91" s="118"/>
      <c r="S91" s="15"/>
      <c r="T91" s="33"/>
      <c r="U91" s="33"/>
      <c r="V91" s="33"/>
      <c r="W91" s="33"/>
      <c r="X91" s="189"/>
    </row>
    <row r="92" spans="1:24">
      <c r="A92" s="101">
        <f>A91+1</f>
        <v>3</v>
      </c>
      <c r="B92" s="127"/>
      <c r="C92" s="117" t="s">
        <v>39</v>
      </c>
      <c r="D92" s="127"/>
      <c r="E92" s="127"/>
      <c r="F92" s="127"/>
      <c r="G92" s="127"/>
      <c r="H92" s="206">
        <v>5</v>
      </c>
      <c r="I92" s="193" t="s">
        <v>52</v>
      </c>
      <c r="J92" s="207">
        <v>3.5</v>
      </c>
      <c r="K92" s="208">
        <v>150000</v>
      </c>
      <c r="L92" s="100">
        <f>H92*J92*K92</f>
        <v>2625000</v>
      </c>
      <c r="M92" s="113"/>
      <c r="N92" s="113"/>
      <c r="O92" s="125"/>
      <c r="P92" s="12"/>
      <c r="Q92" s="53"/>
      <c r="R92" s="118"/>
      <c r="S92" s="15"/>
      <c r="T92" s="33"/>
      <c r="U92" s="33"/>
      <c r="V92" s="33"/>
      <c r="W92" s="33"/>
      <c r="X92" s="189"/>
    </row>
    <row r="93" spans="1:24">
      <c r="A93" s="101">
        <f>A92+1</f>
        <v>4</v>
      </c>
      <c r="B93" s="127"/>
      <c r="C93" s="117" t="s">
        <v>51</v>
      </c>
      <c r="D93" s="127"/>
      <c r="E93" s="127"/>
      <c r="F93" s="127"/>
      <c r="G93" s="127"/>
      <c r="H93" s="206">
        <v>5</v>
      </c>
      <c r="I93" s="193" t="s">
        <v>52</v>
      </c>
      <c r="J93" s="207">
        <v>1</v>
      </c>
      <c r="K93" s="208">
        <v>250000</v>
      </c>
      <c r="L93" s="100">
        <f>H93*J93*K93</f>
        <v>1250000</v>
      </c>
      <c r="M93" s="113"/>
      <c r="N93" s="113"/>
      <c r="O93" s="125"/>
      <c r="P93" s="12"/>
      <c r="Q93" s="53"/>
      <c r="R93" s="118"/>
      <c r="S93" s="15"/>
      <c r="T93" s="33"/>
      <c r="U93" s="33"/>
      <c r="V93" s="33"/>
      <c r="W93" s="33"/>
      <c r="X93" s="189"/>
    </row>
    <row r="94" spans="1:24">
      <c r="A94" s="216">
        <v>5</v>
      </c>
      <c r="C94" s="17" t="s">
        <v>97</v>
      </c>
      <c r="H94" s="206">
        <v>1</v>
      </c>
      <c r="I94" s="217" t="s">
        <v>98</v>
      </c>
      <c r="J94" s="216"/>
      <c r="K94" s="218">
        <v>1500000</v>
      </c>
      <c r="L94" s="219">
        <f>H94*K94</f>
        <v>1500000</v>
      </c>
      <c r="M94" s="113"/>
      <c r="N94" s="113"/>
      <c r="O94" s="125"/>
      <c r="P94" s="12"/>
      <c r="Q94" s="53"/>
      <c r="R94" s="118"/>
      <c r="S94" s="15"/>
      <c r="T94" s="33"/>
      <c r="U94" s="33"/>
      <c r="V94" s="188"/>
      <c r="W94" s="189"/>
      <c r="X94" s="189"/>
    </row>
    <row r="95" spans="1:24">
      <c r="A95" s="231" t="s">
        <v>90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29">
        <f>SUM(L90:L94)</f>
        <v>9875000</v>
      </c>
      <c r="M95" s="130"/>
      <c r="N95" s="130"/>
      <c r="O95" s="125"/>
      <c r="P95" s="12"/>
      <c r="Q95" s="53"/>
      <c r="R95" s="33"/>
      <c r="S95" s="15"/>
      <c r="T95" s="33"/>
      <c r="U95" s="33"/>
      <c r="V95" s="188"/>
      <c r="W95" s="209"/>
      <c r="X95" s="189"/>
    </row>
    <row r="96" spans="1:24">
      <c r="A96" s="101"/>
      <c r="B96" s="48"/>
      <c r="C96" s="210"/>
      <c r="D96" s="185"/>
      <c r="E96" s="48"/>
      <c r="F96" s="48"/>
      <c r="G96" s="99"/>
      <c r="H96" s="100"/>
      <c r="I96" s="110"/>
      <c r="J96" s="111"/>
      <c r="K96" s="100"/>
      <c r="L96" s="145"/>
      <c r="M96" s="113"/>
      <c r="N96" s="113"/>
      <c r="O96" s="125"/>
      <c r="P96" s="12"/>
      <c r="Q96" s="53"/>
      <c r="R96" s="33"/>
      <c r="S96" s="15"/>
      <c r="T96" s="33"/>
      <c r="U96" s="33"/>
      <c r="V96" s="188"/>
      <c r="W96" s="209"/>
      <c r="X96" s="189"/>
    </row>
    <row r="97" spans="1:38">
      <c r="A97" s="234" t="s">
        <v>44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211">
        <f>L76+L80+L85+L88+L95</f>
        <v>33182693.693693753</v>
      </c>
      <c r="M97" s="65"/>
      <c r="N97" s="65"/>
      <c r="O97" s="125"/>
      <c r="P97" s="12"/>
      <c r="Q97" s="53"/>
      <c r="R97" s="33"/>
      <c r="S97" s="15"/>
      <c r="T97" s="33"/>
      <c r="U97" s="33"/>
      <c r="V97" s="188"/>
      <c r="W97" s="209"/>
      <c r="X97" s="189"/>
    </row>
    <row r="98" spans="1:38">
      <c r="A98" s="101"/>
      <c r="B98" s="48"/>
      <c r="C98" s="48"/>
      <c r="D98" s="185"/>
      <c r="E98" s="48"/>
      <c r="F98" s="48"/>
      <c r="G98" s="99"/>
      <c r="H98" s="186"/>
      <c r="I98" s="173"/>
      <c r="J98" s="212"/>
      <c r="K98" s="186"/>
      <c r="L98" s="186"/>
      <c r="M98" s="42"/>
      <c r="N98" s="42"/>
      <c r="O98" s="33"/>
      <c r="P98" s="12"/>
      <c r="Q98" s="53"/>
      <c r="R98" s="33"/>
      <c r="S98" s="15"/>
      <c r="T98" s="33"/>
      <c r="U98" s="33"/>
      <c r="V98" s="188"/>
      <c r="W98" s="209"/>
      <c r="X98" s="189"/>
    </row>
    <row r="99" spans="1:38" ht="15" customHeight="1">
      <c r="O99" s="12"/>
      <c r="P99" s="12"/>
      <c r="Q99" s="213"/>
      <c r="R99" s="12"/>
      <c r="T99" s="56"/>
      <c r="U99" s="56"/>
      <c r="V99" s="15"/>
      <c r="W99" s="209"/>
      <c r="X99" s="33"/>
    </row>
    <row r="100" spans="1:38" s="10" customFormat="1">
      <c r="A100" s="12"/>
      <c r="B100" s="12"/>
      <c r="C100" s="12"/>
      <c r="D100" s="12"/>
      <c r="E100" s="12"/>
      <c r="F100" s="12"/>
      <c r="G100" s="12"/>
      <c r="H100" s="69"/>
      <c r="I100" s="12"/>
      <c r="J100" s="214"/>
      <c r="K100" s="69"/>
      <c r="L100" s="69"/>
      <c r="M100" s="69"/>
      <c r="N100" s="69"/>
      <c r="P100" s="33"/>
      <c r="Q100" s="11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s="10" customFormat="1" ht="15.6" customHeight="1">
      <c r="A101" s="12"/>
      <c r="B101" s="12"/>
      <c r="C101" s="12"/>
      <c r="D101" s="12"/>
      <c r="E101" s="12"/>
      <c r="F101" s="12"/>
      <c r="G101" s="12"/>
      <c r="H101" s="69"/>
      <c r="I101" s="12"/>
      <c r="J101" s="12"/>
      <c r="K101" s="69"/>
      <c r="L101" s="69"/>
      <c r="M101" s="69"/>
      <c r="N101" s="69"/>
      <c r="P101" s="33"/>
      <c r="Q101" s="11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s="10" customFormat="1">
      <c r="A102" s="12" t="s">
        <v>0</v>
      </c>
      <c r="B102" s="12"/>
      <c r="C102" s="12"/>
      <c r="D102" s="12"/>
      <c r="E102" s="12"/>
      <c r="F102" s="12"/>
      <c r="G102" s="12"/>
      <c r="H102" s="69"/>
      <c r="I102" s="12"/>
      <c r="J102" s="12"/>
      <c r="K102" s="69"/>
      <c r="L102" s="69"/>
      <c r="M102" s="69"/>
      <c r="N102" s="69"/>
      <c r="P102" s="33"/>
      <c r="Q102" s="11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s="10" customFormat="1">
      <c r="A103" s="73" t="s">
        <v>0</v>
      </c>
      <c r="B103" s="73"/>
      <c r="C103" s="74"/>
      <c r="D103" s="73"/>
      <c r="E103" s="73"/>
      <c r="F103" s="73"/>
      <c r="G103" s="73"/>
      <c r="H103" s="69"/>
      <c r="I103" s="75" t="s">
        <v>0</v>
      </c>
      <c r="J103" s="73"/>
      <c r="K103" s="215"/>
      <c r="L103" s="215"/>
      <c r="M103" s="215"/>
      <c r="N103" s="215"/>
      <c r="P103" s="33"/>
      <c r="Q103" s="11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s="10" customFormat="1">
      <c r="A104" s="12"/>
      <c r="B104" s="12"/>
      <c r="C104" s="12"/>
      <c r="D104" s="12"/>
      <c r="E104" s="12"/>
      <c r="F104" s="12"/>
      <c r="G104" s="12"/>
      <c r="H104" s="69"/>
      <c r="I104" s="12"/>
      <c r="J104" s="73"/>
      <c r="K104" s="69"/>
      <c r="L104" s="69"/>
      <c r="M104" s="69"/>
      <c r="N104" s="69"/>
      <c r="P104" s="33"/>
      <c r="Q104" s="11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s="10" customFormat="1">
      <c r="A105" s="12"/>
      <c r="B105" s="12"/>
      <c r="C105" s="12"/>
      <c r="D105" s="12"/>
      <c r="E105" s="12"/>
      <c r="F105" s="12"/>
      <c r="G105" s="12"/>
      <c r="H105" s="69"/>
      <c r="I105" s="12"/>
      <c r="J105" s="74"/>
      <c r="K105" s="69"/>
      <c r="L105" s="69"/>
      <c r="M105" s="69"/>
      <c r="N105" s="69"/>
      <c r="P105" s="33"/>
      <c r="Q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s="10" customFormat="1">
      <c r="A106" s="12"/>
      <c r="B106" s="12"/>
      <c r="C106" s="12"/>
      <c r="D106" s="12"/>
      <c r="E106" s="12"/>
      <c r="F106" s="12"/>
      <c r="G106" s="12"/>
      <c r="H106" s="69"/>
      <c r="I106" s="12"/>
      <c r="J106" s="73"/>
      <c r="K106" s="69"/>
      <c r="L106" s="69"/>
      <c r="M106" s="69"/>
      <c r="N106" s="69"/>
      <c r="P106" s="33"/>
      <c r="Q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s="10" customFormat="1">
      <c r="A107" s="12"/>
      <c r="B107" s="12"/>
      <c r="C107" s="12"/>
      <c r="D107" s="12"/>
      <c r="E107" s="12"/>
      <c r="F107" s="12"/>
      <c r="G107" s="12"/>
      <c r="H107" s="69"/>
      <c r="I107" s="12"/>
      <c r="J107" s="74"/>
      <c r="K107" s="69"/>
      <c r="L107" s="69"/>
      <c r="M107" s="69"/>
      <c r="N107" s="69"/>
      <c r="P107" s="33"/>
      <c r="Q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s="10" customFormat="1">
      <c r="A108" s="80" t="s">
        <v>0</v>
      </c>
      <c r="B108" s="12"/>
      <c r="C108" s="81"/>
      <c r="D108" s="12"/>
      <c r="E108" s="12"/>
      <c r="F108" s="12"/>
      <c r="G108" s="12"/>
      <c r="H108" s="69"/>
      <c r="I108" s="12"/>
      <c r="J108" s="12"/>
      <c r="K108" s="69"/>
      <c r="L108" s="69"/>
      <c r="M108" s="69"/>
      <c r="N108" s="69"/>
      <c r="P108" s="33"/>
      <c r="Q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s="10" customFormat="1">
      <c r="A109" s="12" t="s">
        <v>0</v>
      </c>
      <c r="B109" s="12"/>
      <c r="C109" s="12"/>
      <c r="D109" s="12"/>
      <c r="E109" s="12"/>
      <c r="F109" s="12"/>
      <c r="G109" s="12"/>
      <c r="H109" s="69"/>
      <c r="I109" s="12"/>
      <c r="J109" s="12"/>
      <c r="K109" s="69"/>
      <c r="L109" s="69"/>
      <c r="M109" s="69"/>
      <c r="N109" s="69"/>
      <c r="P109" s="12"/>
      <c r="Q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s="10" customFormat="1">
      <c r="A110" s="12"/>
      <c r="B110" s="12"/>
      <c r="C110" s="12"/>
      <c r="D110" s="12"/>
      <c r="E110" s="12"/>
      <c r="F110" s="12"/>
      <c r="G110" s="12"/>
      <c r="H110" s="55"/>
      <c r="I110" s="12"/>
      <c r="J110" s="80"/>
      <c r="K110" s="55"/>
      <c r="L110" s="55"/>
      <c r="M110" s="55"/>
      <c r="N110" s="55"/>
      <c r="Q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s="10" customFormat="1">
      <c r="A111" s="12"/>
      <c r="B111" s="12"/>
      <c r="C111" s="12"/>
      <c r="D111" s="12"/>
      <c r="E111" s="12"/>
      <c r="F111" s="12"/>
      <c r="G111" s="12"/>
      <c r="H111" s="55"/>
      <c r="I111" s="12"/>
      <c r="J111" s="12"/>
      <c r="K111" s="55"/>
      <c r="L111" s="55"/>
      <c r="M111" s="55"/>
      <c r="N111" s="55"/>
      <c r="Q111" s="11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</sheetData>
  <mergeCells count="36">
    <mergeCell ref="K25:L25"/>
    <mergeCell ref="A4:L4"/>
    <mergeCell ref="A9:L9"/>
    <mergeCell ref="G16:L16"/>
    <mergeCell ref="T16:Y16"/>
    <mergeCell ref="B19:J19"/>
    <mergeCell ref="K19:L19"/>
    <mergeCell ref="K20:L20"/>
    <mergeCell ref="K21:L21"/>
    <mergeCell ref="K22:L22"/>
    <mergeCell ref="K23:L23"/>
    <mergeCell ref="K24:L24"/>
    <mergeCell ref="A55:L55"/>
    <mergeCell ref="J30:L30"/>
    <mergeCell ref="J31:L31"/>
    <mergeCell ref="J32:L32"/>
    <mergeCell ref="J34:L34"/>
    <mergeCell ref="J35:L35"/>
    <mergeCell ref="J40:L40"/>
    <mergeCell ref="J42:L42"/>
    <mergeCell ref="A45:L45"/>
    <mergeCell ref="G52:L52"/>
    <mergeCell ref="J33:L33"/>
    <mergeCell ref="J41:L41"/>
    <mergeCell ref="A80:K80"/>
    <mergeCell ref="A95:K95"/>
    <mergeCell ref="A97:K97"/>
    <mergeCell ref="C56:G56"/>
    <mergeCell ref="A62:K62"/>
    <mergeCell ref="A67:K67"/>
    <mergeCell ref="C69:K69"/>
    <mergeCell ref="A71:L71"/>
    <mergeCell ref="C73:G73"/>
    <mergeCell ref="A76:K76"/>
    <mergeCell ref="A85:K85"/>
    <mergeCell ref="A88:K88"/>
  </mergeCells>
  <printOptions horizontalCentered="1"/>
  <pageMargins left="0.78740157499999996" right="0.196850393700787" top="0.34055118099999998" bottom="0.196850393700787" header="0.511811023622047" footer="0.27559055118110198"/>
  <pageSetup paperSize="9" scale="66" orientation="portrait" horizontalDpi="300" verticalDpi="300" r:id="rId1"/>
  <headerFooter alignWithMargins="0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CAVER</vt:lpstr>
      <vt:lpstr>HPS  </vt:lpstr>
      <vt:lpstr>CAVER!Print_Area</vt:lpstr>
      <vt:lpstr>'HPS  '!Print_Area</vt:lpstr>
      <vt:lpstr>'HPS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ghondoart</dc:creator>
  <cp:lastModifiedBy>Sarana</cp:lastModifiedBy>
  <cp:lastPrinted>2024-02-21T01:49:52Z</cp:lastPrinted>
  <dcterms:created xsi:type="dcterms:W3CDTF">2015-04-07T13:52:41Z</dcterms:created>
  <dcterms:modified xsi:type="dcterms:W3CDTF">2024-03-27T05:19:52Z</dcterms:modified>
</cp:coreProperties>
</file>