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2024\LELANG 2024\PENGAWASAN LANJUTAN PEMBANGUNAN TRIBUN PENONTON STADION MINI\"/>
    </mc:Choice>
  </mc:AlternateContent>
  <xr:revisionPtr revIDLastSave="0" documentId="13_ncr:1_{D8D98CC0-E2C5-4874-A334-75EB226B46E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NON PERSONIL" sheetId="3" state="hidden" r:id="rId1"/>
    <sheet name="RHPS" sheetId="9" r:id="rId2"/>
    <sheet name="HPS" sheetId="4" r:id="rId3"/>
    <sheet name="Renumeras Min" sheetId="11" r:id="rId4"/>
    <sheet name="Sheet1" sheetId="7" state="hidden" r:id="rId5"/>
    <sheet name="Kepmen" sheetId="12" r:id="rId6"/>
  </sheets>
  <definedNames>
    <definedName name="_xlnm.Print_Area" localSheetId="2">HPS!$B$1:$V$37</definedName>
    <definedName name="_xlnm.Print_Area" localSheetId="0">'NON PERSONIL'!$A$1:$H$24</definedName>
    <definedName name="_xlnm.Print_Area" localSheetId="3">'Renumeras Min'!$B$2:$J$16</definedName>
    <definedName name="_xlnm.Print_Area" localSheetId="1">RHPS!$B$1:$V$27</definedName>
    <definedName name="_xlnm.Print_Titles" localSheetId="2">HPS!$5:$6</definedName>
    <definedName name="_xlnm.Print_Titles" localSheetId="3">'Renumeras Min'!$6:$8</definedName>
    <definedName name="_xlnm.Print_Titles" localSheetId="1">RHPS!$5:$5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9" l="1"/>
  <c r="C2" i="9"/>
  <c r="R18" i="4"/>
  <c r="U18" i="4" s="1"/>
  <c r="X38" i="4"/>
  <c r="Y38" i="4" s="1"/>
  <c r="Y39" i="4" s="1"/>
  <c r="U33" i="4"/>
  <c r="T31" i="4"/>
  <c r="R30" i="4"/>
  <c r="U30" i="4" s="1"/>
  <c r="X32" i="4"/>
  <c r="T16" i="4"/>
  <c r="Y11" i="4"/>
  <c r="Z11" i="4" s="1"/>
  <c r="AA11" i="4" s="1"/>
  <c r="AB11" i="4" s="1"/>
  <c r="Y9" i="4"/>
  <c r="Z9" i="4" s="1"/>
  <c r="X12" i="4"/>
  <c r="K16" i="4"/>
  <c r="K18" i="4" s="1"/>
  <c r="E12" i="4"/>
  <c r="E10" i="4"/>
  <c r="I8" i="11"/>
  <c r="H10" i="11" s="1"/>
  <c r="T9" i="4" s="1"/>
  <c r="X18" i="9"/>
  <c r="R11" i="4"/>
  <c r="R31" i="4"/>
  <c r="R25" i="4"/>
  <c r="R24" i="4"/>
  <c r="U24" i="4" s="1"/>
  <c r="R9" i="4"/>
  <c r="H31" i="7"/>
  <c r="H30" i="7"/>
  <c r="H29" i="7"/>
  <c r="H28" i="7"/>
  <c r="H27" i="7"/>
  <c r="H26" i="7"/>
  <c r="H25" i="7"/>
  <c r="H24" i="7"/>
  <c r="H23" i="7"/>
  <c r="H22" i="7"/>
  <c r="H21" i="7"/>
  <c r="J13" i="7"/>
  <c r="I13" i="7"/>
  <c r="J12" i="7"/>
  <c r="I12" i="7"/>
  <c r="J8" i="7"/>
  <c r="I8" i="7"/>
  <c r="N7" i="7"/>
  <c r="J6" i="7"/>
  <c r="I6" i="7"/>
  <c r="G6" i="7"/>
  <c r="J5" i="7"/>
  <c r="I5" i="7"/>
  <c r="AC4" i="7"/>
  <c r="Z4" i="7"/>
  <c r="J4" i="7"/>
  <c r="I4" i="7"/>
  <c r="J3" i="7"/>
  <c r="I3" i="7"/>
  <c r="U32" i="4"/>
  <c r="U29" i="4"/>
  <c r="T25" i="4"/>
  <c r="R16" i="4"/>
  <c r="H21" i="3"/>
  <c r="H20" i="3"/>
  <c r="A20" i="3"/>
  <c r="H19" i="3"/>
  <c r="H22" i="3" s="1"/>
  <c r="A19" i="3"/>
  <c r="H18" i="3"/>
  <c r="H15" i="3"/>
  <c r="H16" i="3" s="1"/>
  <c r="H12" i="3"/>
  <c r="H11" i="3"/>
  <c r="H10" i="3"/>
  <c r="H13" i="3" s="1"/>
  <c r="H23" i="3" s="1"/>
  <c r="H24" i="3" s="1"/>
  <c r="H25" i="3" l="1"/>
  <c r="H26" i="3" s="1"/>
  <c r="H27" i="3" s="1"/>
  <c r="H11" i="11"/>
  <c r="T11" i="4" s="1"/>
  <c r="U11" i="4" s="1"/>
  <c r="U13" i="4" s="1"/>
  <c r="U9" i="4"/>
  <c r="U31" i="4"/>
  <c r="U34" i="4" s="1"/>
  <c r="Z12" i="4"/>
  <c r="AA9" i="4"/>
  <c r="AB9" i="4" s="1"/>
  <c r="U25" i="4"/>
  <c r="U26" i="4" s="1"/>
  <c r="U16" i="4"/>
  <c r="U20" i="4" s="1"/>
  <c r="U14" i="9" l="1"/>
  <c r="U21" i="4"/>
  <c r="U8" i="9"/>
  <c r="U35" i="4"/>
  <c r="U15" i="9"/>
  <c r="U17" i="9" s="1"/>
  <c r="U9" i="9"/>
  <c r="U11" i="9" l="1"/>
  <c r="U18" i="9" s="1"/>
  <c r="Y18" i="9" l="1"/>
  <c r="Z18" i="9" s="1"/>
  <c r="U19" i="9"/>
  <c r="U20" i="9" s="1"/>
  <c r="Y20" i="9" s="1"/>
</calcChain>
</file>

<file path=xl/sharedStrings.xml><?xml version="1.0" encoding="utf-8"?>
<sst xmlns="http://schemas.openxmlformats.org/spreadsheetml/2006/main" count="227" uniqueCount="135">
  <si>
    <t>I.</t>
  </si>
  <si>
    <t>II.</t>
  </si>
  <si>
    <t>Jumlah</t>
  </si>
  <si>
    <t>II. BIAYA LANGSUNG NON PERSONIL</t>
  </si>
  <si>
    <t>No</t>
  </si>
  <si>
    <t>Uraian Pengeluaran</t>
  </si>
  <si>
    <t>Volume</t>
  </si>
  <si>
    <t>Satuan</t>
  </si>
  <si>
    <t>Harga Satuan</t>
  </si>
  <si>
    <t>Jumlah Harga</t>
  </si>
  <si>
    <t>(Rp)</t>
  </si>
  <si>
    <t>PERINCIAN BIAYA LANGSUNG NON PERSONIL</t>
  </si>
  <si>
    <t>A.</t>
  </si>
  <si>
    <t>Operasional Kantor</t>
  </si>
  <si>
    <t>Biaya Utilitas Kantor</t>
  </si>
  <si>
    <t>Bln</t>
  </si>
  <si>
    <t>Biaya Bahan dan Alat Tulis Kantor</t>
  </si>
  <si>
    <t>Biaya Komunikasi dan Surat Menyurat</t>
  </si>
  <si>
    <t>SUB TOTAL A ( Biaya Bahan Habis Pakai )</t>
  </si>
  <si>
    <t>B.</t>
  </si>
  <si>
    <t>Biaya Koordinasi Dan Asistensi</t>
  </si>
  <si>
    <t>Bahan Diskusi</t>
  </si>
  <si>
    <t>Eks.</t>
  </si>
  <si>
    <t>Kali</t>
  </si>
  <si>
    <t>SUB TOTAL B ( Biaya Komunikasi )</t>
  </si>
  <si>
    <t>C.</t>
  </si>
  <si>
    <t>Biaya Pelaporan</t>
  </si>
  <si>
    <t xml:space="preserve">  Laporan Mingguan (5 Eks.x 4 M x 5 Bln)</t>
  </si>
  <si>
    <t xml:space="preserve">  Laporan Mingguan Bulanan (5 Eks.x 5 Bln)</t>
  </si>
  <si>
    <t>Laporan Akhir  (5 Eks) + Flash Dish Softcopy</t>
  </si>
  <si>
    <t>Foto/Dokumentasi + CD Softcopy</t>
  </si>
  <si>
    <t>SUB TOTAL C ( BIAYA PELAPORAN )</t>
  </si>
  <si>
    <t>TOTAL BIAYA LANGSUNG NON PERSONAL</t>
  </si>
  <si>
    <t>PPN  10  %</t>
  </si>
  <si>
    <t>Dibulatkan</t>
  </si>
  <si>
    <t>URAIAN</t>
  </si>
  <si>
    <t>VOLUME</t>
  </si>
  <si>
    <t>SATUAN</t>
  </si>
  <si>
    <t>HPS</t>
  </si>
  <si>
    <t>HARGA SATUAN</t>
  </si>
  <si>
    <t>JUMLAH</t>
  </si>
  <si>
    <t>BIAYA LANGSUNG PERSONIL</t>
  </si>
  <si>
    <t>A</t>
  </si>
  <si>
    <t>Tenaga Ahli Utama (Profesional Staf)</t>
  </si>
  <si>
    <t>1.</t>
  </si>
  <si>
    <t xml:space="preserve">Team Leader </t>
  </si>
  <si>
    <t>(</t>
  </si>
  <si>
    <t>orang</t>
  </si>
  <si>
    <t>x</t>
  </si>
  <si>
    <t>bulan</t>
  </si>
  <si>
    <t>)</t>
  </si>
  <si>
    <t>S1 T.Sipil, 1 tahun</t>
  </si>
  <si>
    <t>Sertifikat Manajemen Konstruksi Muda</t>
  </si>
  <si>
    <t>OB</t>
  </si>
  <si>
    <t>2.</t>
  </si>
  <si>
    <t>B</t>
  </si>
  <si>
    <t>Tenaga Pendukung (Sub Profesional Staf)</t>
  </si>
  <si>
    <t>Inspektor Lapangan</t>
  </si>
  <si>
    <t>D3 T.Sipil, 4 tahun</t>
  </si>
  <si>
    <t>Non sertifikat</t>
  </si>
  <si>
    <t>TOTAL BIAYA LANGSUNG PERSONIL</t>
  </si>
  <si>
    <t>BIAYA LANGSUNG NON PERSONIL</t>
  </si>
  <si>
    <t>Biaya Komunikasi</t>
  </si>
  <si>
    <t>Laporan Pendahuluan</t>
  </si>
  <si>
    <t>Eks</t>
  </si>
  <si>
    <t>Laporan Bulanan</t>
  </si>
  <si>
    <t>Laporan Akhir</t>
  </si>
  <si>
    <t>TOTAL BIAYA LANGSUNG NON PERSONIL</t>
  </si>
  <si>
    <t xml:space="preserve">SEBELUM </t>
  </si>
  <si>
    <t>SESUDAH</t>
  </si>
  <si>
    <t xml:space="preserve">1. Team Leader </t>
  </si>
  <si>
    <t>Ir. MUHAMMAD SYAFRIZAL</t>
  </si>
  <si>
    <t xml:space="preserve">2. Tenaga Ahli Estimator </t>
  </si>
  <si>
    <t>FIRMAN ,ST</t>
  </si>
  <si>
    <t>3. Tenaga Ahli Chief Inspector (3 org x 4 bln)</t>
  </si>
  <si>
    <t xml:space="preserve">3. Tenaga Ahli K3 Konstruksi </t>
  </si>
  <si>
    <t>DAHNIL EKA SYAHPUTRA</t>
  </si>
  <si>
    <t>Inspektor LANGKAT</t>
  </si>
  <si>
    <t>NURHAYATI PANE,ST</t>
  </si>
  <si>
    <t>JIMMI PUTRA GINTING, ST</t>
  </si>
  <si>
    <t>MOHAMMAD IQBAL,ST</t>
  </si>
  <si>
    <t xml:space="preserve">Inspektor DELI SERDANG </t>
  </si>
  <si>
    <t>ARYO AMRAN,ST</t>
  </si>
  <si>
    <t>FAUZIDDIN, ST</t>
  </si>
  <si>
    <t>IHSANUL HUDA ,ST</t>
  </si>
  <si>
    <t>SARIFUDDIN LUBIS,ST</t>
  </si>
  <si>
    <t>Inspektor MEDAN</t>
  </si>
  <si>
    <t>IRPAN RAMADHAN,ST</t>
  </si>
  <si>
    <t>ENDI ZULHAM,ST</t>
  </si>
  <si>
    <t>ADI SAPUTRA,ST</t>
  </si>
  <si>
    <t>HULMAN SIMANJUNTAK</t>
  </si>
  <si>
    <t>CAD</t>
  </si>
  <si>
    <t>ILHAMUDDIN,ST</t>
  </si>
  <si>
    <t>SUTAN AMAS MUDA LUBIS</t>
  </si>
  <si>
    <t>ADMINISTRASI</t>
  </si>
  <si>
    <t>ARNIS SAPUTRA</t>
  </si>
  <si>
    <t>16 juni/ 2 juli</t>
  </si>
  <si>
    <t>oktober november</t>
  </si>
  <si>
    <t>november desember</t>
  </si>
  <si>
    <t xml:space="preserve">biaya bahan dan alat tuli kantor </t>
  </si>
  <si>
    <t>biaya komunikasi surat menyurat</t>
  </si>
  <si>
    <t>sewa kendaraan roda dua</t>
  </si>
  <si>
    <t>Jumlah I</t>
  </si>
  <si>
    <t>SMA/SMK, pengalaman 3 tahun atau D3/S1 tanpa pengalaman</t>
  </si>
  <si>
    <t>Jumlah II</t>
  </si>
  <si>
    <t>Album Foto Dokumentasi</t>
  </si>
  <si>
    <t>Jumlah I.A</t>
  </si>
  <si>
    <t>Jumlah I.B</t>
  </si>
  <si>
    <t>Jumlah II.A</t>
  </si>
  <si>
    <t>Jumlah II.B</t>
  </si>
  <si>
    <t>org</t>
  </si>
  <si>
    <t>bln</t>
  </si>
  <si>
    <t>Jumlah I+II</t>
  </si>
  <si>
    <t>PPN 11%</t>
  </si>
  <si>
    <t xml:space="preserve"> Jumlah </t>
  </si>
  <si>
    <t>Quality Engineer</t>
  </si>
  <si>
    <t>BESARAN REMUNERASI MINIMAL TENAGA KERJA KONSTRUKSI PADA
JENJANG JABATAN AHLI UNTUK LAYANAN JASA KONSULTANSI</t>
  </si>
  <si>
    <t>KEPMEN PUPR 524/KPTS/M/2022</t>
  </si>
  <si>
    <t>NO</t>
  </si>
  <si>
    <t>KUALIFIKASI</t>
  </si>
  <si>
    <t>RENUMERASI MINIMUM</t>
  </si>
  <si>
    <t>DKI JAKARTA</t>
  </si>
  <si>
    <t>INDEKS =</t>
  </si>
  <si>
    <t>SUMATERA UTARA</t>
  </si>
  <si>
    <t>TAHUN 2022</t>
  </si>
  <si>
    <t>S1 T. Sipil/ T. Arsitektur, Ahli Madya Teknik Bangunan Gedung/ Ahli Madya Arsitektur, pengalaman 5 tahun</t>
  </si>
  <si>
    <t>Administrasi dan Keuangan</t>
  </si>
  <si>
    <t>minggu</t>
  </si>
  <si>
    <t>S1 T. Sipil/ T. Arsitektur, Ahli Muda Teknik Bangunan Gedung/ Ahli Muda Arsitektur, pengalaman 5 tahun</t>
  </si>
  <si>
    <t>Laporan Mingguan</t>
  </si>
  <si>
    <t>Terbilang dua ratus tujuh puluh juta empat ratus tujuh puluh sembilan ribu dua ratus lima puluh rupiah</t>
  </si>
  <si>
    <t>TAHUN ANGGARAN 2024</t>
  </si>
  <si>
    <t>JASA KONSULTANSI PENGAWASAN LANJUTAN PEMBANGUNAN TRIBUN PENONTON STADION MINI</t>
  </si>
  <si>
    <t>HARGA PERKIRAAN SENDIRI (HPS)</t>
  </si>
  <si>
    <t>REKAPITULASI HARGA PERKIRAAN SENDIRI (HPS)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</si>
</sst>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[$Rp-421]* #,##0_);_([$Rp-421]* \(#,##0\);_([$Rp-421]* &quot;-&quot;_);_(@_)"/>
    <numFmt numFmtId="167" formatCode="_([$Rp-421]* #,##0.00_);_([$Rp-421]* \(#,##0.00\);_([$Rp-421]* &quot;-&quot;??_);_(@_)"/>
    <numFmt numFmtId="168" formatCode="_-[$Rp-421]* #,##0_-;\-[$Rp-421]* #,##0_-;_-[$Rp-421]* &quot;-&quot;??_-;_-@_-"/>
    <numFmt numFmtId="169" formatCode="_-* #,##0_-;\-* #,##0_-;_-* &quot;-&quot;??_-;_-@_-"/>
  </numFmts>
  <fonts count="23" x14ac:knownFonts="1">
    <font>
      <sz val="11"/>
      <color theme="1"/>
      <name val="Calibri"/>
      <charset val="1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Franklin Gothic Book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u val="singleAccounting"/>
      <sz val="10"/>
      <name val="Arial Narrow"/>
      <family val="2"/>
    </font>
    <font>
      <b/>
      <u val="singleAccounting"/>
      <sz val="10"/>
      <name val="Arial Narrow"/>
      <family val="2"/>
    </font>
    <font>
      <b/>
      <sz val="10"/>
      <color rgb="FFFFFF00"/>
      <name val="Arial Narrow"/>
      <family val="2"/>
    </font>
    <font>
      <b/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8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4">
    <xf numFmtId="0" fontId="0" fillId="0" borderId="0"/>
    <xf numFmtId="16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0" borderId="0"/>
    <xf numFmtId="0" fontId="11" fillId="0" borderId="0"/>
    <xf numFmtId="0" fontId="14" fillId="0" borderId="0"/>
    <xf numFmtId="9" fontId="14" fillId="0" borderId="0" applyFont="0" applyFill="0" applyBorder="0" applyAlignment="0" applyProtection="0"/>
  </cellStyleXfs>
  <cellXfs count="300">
    <xf numFmtId="0" fontId="0" fillId="0" borderId="0" xfId="0"/>
    <xf numFmtId="41" fontId="0" fillId="0" borderId="0" xfId="2" applyFont="1" applyAlignment="1">
      <alignment horizontal="left"/>
    </xf>
    <xf numFmtId="41" fontId="0" fillId="0" borderId="0" xfId="2" applyFont="1"/>
    <xf numFmtId="41" fontId="0" fillId="0" borderId="0" xfId="2" applyFont="1" applyAlignment="1">
      <alignment horizontal="center"/>
    </xf>
    <xf numFmtId="41" fontId="1" fillId="0" borderId="0" xfId="2" applyFont="1"/>
    <xf numFmtId="41" fontId="2" fillId="0" borderId="1" xfId="2" applyFont="1" applyFill="1" applyBorder="1"/>
    <xf numFmtId="41" fontId="3" fillId="0" borderId="2" xfId="2" applyFont="1" applyFill="1" applyBorder="1"/>
    <xf numFmtId="41" fontId="3" fillId="0" borderId="3" xfId="2" applyFont="1" applyFill="1" applyBorder="1"/>
    <xf numFmtId="41" fontId="3" fillId="0" borderId="4" xfId="2" applyFont="1" applyFill="1" applyBorder="1" applyAlignment="1">
      <alignment horizontal="center"/>
    </xf>
    <xf numFmtId="41" fontId="3" fillId="0" borderId="5" xfId="2" applyFont="1" applyFill="1" applyBorder="1" applyAlignment="1">
      <alignment horizontal="left"/>
    </xf>
    <xf numFmtId="41" fontId="3" fillId="0" borderId="6" xfId="2" applyFont="1" applyFill="1" applyBorder="1" applyAlignment="1">
      <alignment horizontal="center"/>
    </xf>
    <xf numFmtId="41" fontId="3" fillId="0" borderId="7" xfId="2" applyFont="1" applyFill="1" applyBorder="1"/>
    <xf numFmtId="41" fontId="3" fillId="0" borderId="8" xfId="2" applyFont="1" applyFill="1" applyBorder="1"/>
    <xf numFmtId="41" fontId="4" fillId="0" borderId="9" xfId="2" applyFont="1" applyFill="1" applyBorder="1"/>
    <xf numFmtId="41" fontId="3" fillId="0" borderId="10" xfId="2" applyFont="1" applyFill="1" applyBorder="1"/>
    <xf numFmtId="41" fontId="3" fillId="0" borderId="11" xfId="2" applyFont="1" applyFill="1" applyBorder="1"/>
    <xf numFmtId="41" fontId="3" fillId="2" borderId="12" xfId="2" applyFont="1" applyFill="1" applyBorder="1" applyAlignment="1">
      <alignment horizontal="left"/>
    </xf>
    <xf numFmtId="41" fontId="3" fillId="0" borderId="13" xfId="2" applyFont="1" applyFill="1" applyBorder="1" applyAlignment="1">
      <alignment horizontal="left"/>
    </xf>
    <xf numFmtId="41" fontId="3" fillId="0" borderId="6" xfId="2" applyFont="1" applyFill="1" applyBorder="1" applyAlignment="1">
      <alignment horizontal="left"/>
    </xf>
    <xf numFmtId="41" fontId="4" fillId="0" borderId="14" xfId="2" applyFont="1" applyFill="1" applyBorder="1"/>
    <xf numFmtId="41" fontId="3" fillId="0" borderId="15" xfId="2" applyFont="1" applyFill="1" applyBorder="1"/>
    <xf numFmtId="41" fontId="3" fillId="0" borderId="16" xfId="2" applyFont="1" applyFill="1" applyBorder="1"/>
    <xf numFmtId="41" fontId="3" fillId="2" borderId="17" xfId="2" applyFont="1" applyFill="1" applyBorder="1" applyAlignment="1">
      <alignment horizontal="left"/>
    </xf>
    <xf numFmtId="41" fontId="3" fillId="0" borderId="18" xfId="2" applyFont="1" applyFill="1" applyBorder="1" applyAlignment="1">
      <alignment horizontal="left"/>
    </xf>
    <xf numFmtId="41" fontId="3" fillId="0" borderId="14" xfId="2" applyFont="1" applyFill="1" applyBorder="1"/>
    <xf numFmtId="41" fontId="5" fillId="0" borderId="17" xfId="2" applyFont="1" applyFill="1" applyBorder="1" applyAlignment="1">
      <alignment horizontal="center"/>
    </xf>
    <xf numFmtId="41" fontId="5" fillId="0" borderId="18" xfId="2" applyFont="1" applyFill="1" applyBorder="1" applyAlignment="1">
      <alignment horizontal="left"/>
    </xf>
    <xf numFmtId="41" fontId="5" fillId="0" borderId="6" xfId="2" applyFont="1" applyFill="1" applyBorder="1" applyAlignment="1">
      <alignment horizontal="center"/>
    </xf>
    <xf numFmtId="41" fontId="5" fillId="0" borderId="7" xfId="2" applyFont="1" applyFill="1" applyBorder="1"/>
    <xf numFmtId="41" fontId="5" fillId="0" borderId="8" xfId="2" applyFont="1" applyFill="1" applyBorder="1"/>
    <xf numFmtId="41" fontId="4" fillId="0" borderId="14" xfId="2" applyFont="1" applyFill="1" applyBorder="1" applyAlignment="1">
      <alignment horizontal="left" vertical="center"/>
    </xf>
    <xf numFmtId="41" fontId="3" fillId="0" borderId="15" xfId="2" applyFont="1" applyFill="1" applyBorder="1" applyAlignment="1">
      <alignment horizontal="left"/>
    </xf>
    <xf numFmtId="41" fontId="3" fillId="0" borderId="16" xfId="2" applyFont="1" applyFill="1" applyBorder="1" applyAlignment="1">
      <alignment horizontal="left"/>
    </xf>
    <xf numFmtId="41" fontId="3" fillId="2" borderId="17" xfId="2" applyFont="1" applyFill="1" applyBorder="1" applyAlignment="1"/>
    <xf numFmtId="41" fontId="3" fillId="3" borderId="18" xfId="2" applyFont="1" applyFill="1" applyBorder="1" applyAlignment="1">
      <alignment horizontal="left"/>
    </xf>
    <xf numFmtId="41" fontId="3" fillId="0" borderId="6" xfId="2" applyFont="1" applyFill="1" applyBorder="1" applyAlignment="1"/>
    <xf numFmtId="41" fontId="3" fillId="0" borderId="7" xfId="2" applyFont="1" applyFill="1" applyBorder="1" applyAlignment="1">
      <alignment horizontal="left"/>
    </xf>
    <xf numFmtId="41" fontId="3" fillId="0" borderId="8" xfId="2" applyFont="1" applyFill="1" applyBorder="1" applyAlignment="1">
      <alignment horizontal="left"/>
    </xf>
    <xf numFmtId="41" fontId="3" fillId="0" borderId="19" xfId="2" applyFont="1" applyFill="1" applyBorder="1" applyAlignment="1">
      <alignment horizontal="left" vertical="center"/>
    </xf>
    <xf numFmtId="41" fontId="3" fillId="0" borderId="20" xfId="2" applyFont="1" applyFill="1" applyBorder="1"/>
    <xf numFmtId="41" fontId="3" fillId="3" borderId="21" xfId="2" applyFont="1" applyFill="1" applyBorder="1" applyAlignment="1"/>
    <xf numFmtId="41" fontId="3" fillId="0" borderId="22" xfId="2" applyFont="1" applyFill="1" applyBorder="1" applyAlignment="1">
      <alignment horizontal="left"/>
    </xf>
    <xf numFmtId="41" fontId="3" fillId="0" borderId="23" xfId="2" applyFont="1" applyFill="1" applyBorder="1" applyAlignment="1"/>
    <xf numFmtId="41" fontId="3" fillId="0" borderId="24" xfId="2" applyFont="1" applyFill="1" applyBorder="1"/>
    <xf numFmtId="41" fontId="3" fillId="0" borderId="25" xfId="2" applyFont="1" applyFill="1" applyBorder="1"/>
    <xf numFmtId="41" fontId="3" fillId="0" borderId="14" xfId="2" applyFont="1" applyFill="1" applyBorder="1" applyAlignment="1">
      <alignment horizontal="left" vertical="center"/>
    </xf>
    <xf numFmtId="41" fontId="3" fillId="3" borderId="17" xfId="2" applyFont="1" applyFill="1" applyBorder="1" applyAlignment="1"/>
    <xf numFmtId="41" fontId="3" fillId="0" borderId="19" xfId="2" applyFont="1" applyFill="1" applyBorder="1"/>
    <xf numFmtId="41" fontId="3" fillId="0" borderId="21" xfId="2" applyFont="1" applyFill="1" applyBorder="1" applyAlignment="1"/>
    <xf numFmtId="41" fontId="3" fillId="3" borderId="21" xfId="2" applyFont="1" applyFill="1" applyBorder="1" applyAlignment="1">
      <alignment horizontal="left"/>
    </xf>
    <xf numFmtId="41" fontId="3" fillId="0" borderId="23" xfId="2" applyFont="1" applyFill="1" applyBorder="1" applyAlignment="1">
      <alignment horizontal="left"/>
    </xf>
    <xf numFmtId="41" fontId="3" fillId="0" borderId="26" xfId="2" applyFont="1" applyFill="1" applyBorder="1" applyAlignment="1">
      <alignment vertical="center" wrapText="1"/>
    </xf>
    <xf numFmtId="41" fontId="3" fillId="0" borderId="27" xfId="2" applyFont="1" applyFill="1" applyBorder="1" applyAlignment="1">
      <alignment horizontal="left"/>
    </xf>
    <xf numFmtId="41" fontId="3" fillId="0" borderId="28" xfId="2" applyFont="1" applyFill="1" applyBorder="1" applyAlignment="1">
      <alignment vertical="center" wrapText="1"/>
    </xf>
    <xf numFmtId="41" fontId="3" fillId="0" borderId="29" xfId="2" applyFont="1" applyFill="1" applyBorder="1" applyAlignment="1">
      <alignment horizontal="left"/>
    </xf>
    <xf numFmtId="41" fontId="3" fillId="0" borderId="30" xfId="2" applyFont="1" applyFill="1" applyBorder="1" applyAlignment="1">
      <alignment horizontal="left"/>
    </xf>
    <xf numFmtId="41" fontId="5" fillId="0" borderId="25" xfId="2" applyFont="1" applyFill="1" applyBorder="1"/>
    <xf numFmtId="41" fontId="3" fillId="0" borderId="0" xfId="2" applyFont="1" applyFill="1" applyBorder="1"/>
    <xf numFmtId="41" fontId="6" fillId="0" borderId="0" xfId="2" applyFont="1" applyFill="1" applyBorder="1"/>
    <xf numFmtId="41" fontId="0" fillId="0" borderId="15" xfId="2" applyFont="1" applyBorder="1"/>
    <xf numFmtId="41" fontId="0" fillId="0" borderId="15" xfId="2" applyFont="1" applyBorder="1" applyAlignment="1">
      <alignment horizontal="center"/>
    </xf>
    <xf numFmtId="41" fontId="0" fillId="0" borderId="0" xfId="2" applyFont="1" applyBorder="1"/>
    <xf numFmtId="41" fontId="0" fillId="0" borderId="0" xfId="2" applyFont="1" applyBorder="1" applyAlignment="1">
      <alignment horizontal="center"/>
    </xf>
    <xf numFmtId="41" fontId="5" fillId="0" borderId="0" xfId="2" applyFont="1" applyFill="1" applyBorder="1"/>
    <xf numFmtId="41" fontId="3" fillId="0" borderId="0" xfId="2" applyFont="1" applyFill="1" applyBorder="1" applyAlignment="1">
      <alignment horizontal="left"/>
    </xf>
    <xf numFmtId="41" fontId="6" fillId="0" borderId="0" xfId="2" applyFont="1" applyFill="1" applyBorder="1" applyAlignment="1">
      <alignment horizontal="left"/>
    </xf>
    <xf numFmtId="41" fontId="0" fillId="0" borderId="7" xfId="2" applyFont="1" applyBorder="1" applyAlignment="1">
      <alignment horizontal="center"/>
    </xf>
    <xf numFmtId="41" fontId="0" fillId="0" borderId="7" xfId="2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41" fontId="4" fillId="0" borderId="0" xfId="2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4" borderId="59" xfId="20" applyFont="1" applyFill="1" applyBorder="1" applyAlignment="1">
      <alignment horizontal="center" vertical="center"/>
    </xf>
    <xf numFmtId="0" fontId="8" fillId="4" borderId="62" xfId="20" applyFont="1" applyFill="1" applyBorder="1" applyAlignment="1">
      <alignment horizontal="center" vertical="center"/>
    </xf>
    <xf numFmtId="0" fontId="8" fillId="4" borderId="63" xfId="20" applyFont="1" applyFill="1" applyBorder="1" applyAlignment="1">
      <alignment horizontal="center" vertical="center"/>
    </xf>
    <xf numFmtId="0" fontId="8" fillId="4" borderId="65" xfId="20" applyFont="1" applyFill="1" applyBorder="1" applyAlignment="1">
      <alignment horizontal="center" vertical="center"/>
    </xf>
    <xf numFmtId="0" fontId="8" fillId="4" borderId="63" xfId="20" applyFont="1" applyFill="1" applyBorder="1" applyAlignment="1">
      <alignment vertical="center"/>
    </xf>
    <xf numFmtId="0" fontId="8" fillId="4" borderId="0" xfId="20" applyFont="1" applyFill="1" applyAlignment="1">
      <alignment vertical="center"/>
    </xf>
    <xf numFmtId="0" fontId="8" fillId="0" borderId="66" xfId="20" applyFont="1" applyBorder="1" applyAlignment="1">
      <alignment horizontal="center" vertical="center"/>
    </xf>
    <xf numFmtId="0" fontId="8" fillId="0" borderId="66" xfId="20" applyFont="1" applyBorder="1" applyAlignment="1">
      <alignment vertical="center"/>
    </xf>
    <xf numFmtId="0" fontId="8" fillId="0" borderId="67" xfId="20" applyFont="1" applyBorder="1" applyAlignment="1">
      <alignment horizontal="center" vertical="center"/>
    </xf>
    <xf numFmtId="0" fontId="8" fillId="0" borderId="67" xfId="20" applyFont="1" applyBorder="1" applyAlignment="1">
      <alignment vertical="center"/>
    </xf>
    <xf numFmtId="0" fontId="8" fillId="0" borderId="68" xfId="20" applyFont="1" applyBorder="1" applyAlignment="1">
      <alignment horizontal="center" vertical="center"/>
    </xf>
    <xf numFmtId="0" fontId="8" fillId="0" borderId="69" xfId="20" applyFont="1" applyBorder="1" applyAlignment="1">
      <alignment horizontal="center" vertical="center"/>
    </xf>
    <xf numFmtId="0" fontId="8" fillId="0" borderId="63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65" xfId="20" applyFont="1" applyBorder="1" applyAlignment="1">
      <alignment horizontal="center" vertical="center"/>
    </xf>
    <xf numFmtId="0" fontId="8" fillId="0" borderId="63" xfId="20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36" xfId="20" applyFont="1" applyBorder="1" applyAlignment="1">
      <alignment horizontal="left" vertical="center" indent="1"/>
    </xf>
    <xf numFmtId="0" fontId="0" fillId="0" borderId="37" xfId="0" applyBorder="1"/>
    <xf numFmtId="0" fontId="9" fillId="0" borderId="37" xfId="20" applyFont="1" applyBorder="1" applyAlignment="1">
      <alignment vertical="center"/>
    </xf>
    <xf numFmtId="2" fontId="9" fillId="0" borderId="54" xfId="20" applyNumberFormat="1" applyFont="1" applyBorder="1" applyAlignment="1">
      <alignment horizontal="center" vertical="center"/>
    </xf>
    <xf numFmtId="165" fontId="9" fillId="0" borderId="36" xfId="10" applyFont="1" applyFill="1" applyBorder="1" applyAlignment="1">
      <alignment horizontal="center" vertical="center"/>
    </xf>
    <xf numFmtId="165" fontId="9" fillId="0" borderId="54" xfId="10" applyFont="1" applyFill="1" applyBorder="1" applyAlignment="1">
      <alignment horizontal="right" vertical="center"/>
    </xf>
    <xf numFmtId="0" fontId="9" fillId="0" borderId="65" xfId="0" applyFont="1" applyBorder="1" applyAlignment="1">
      <alignment horizontal="right"/>
    </xf>
    <xf numFmtId="0" fontId="9" fillId="0" borderId="41" xfId="20" applyFont="1" applyBorder="1" applyAlignment="1">
      <alignment horizontal="left" vertical="center" indent="1"/>
    </xf>
    <xf numFmtId="0" fontId="9" fillId="0" borderId="0" xfId="20" applyFont="1" applyAlignment="1">
      <alignment vertical="center"/>
    </xf>
    <xf numFmtId="2" fontId="9" fillId="0" borderId="63" xfId="20" applyNumberFormat="1" applyFont="1" applyBorder="1" applyAlignment="1">
      <alignment horizontal="center" vertical="center"/>
    </xf>
    <xf numFmtId="165" fontId="9" fillId="0" borderId="63" xfId="10" applyFont="1" applyFill="1" applyBorder="1" applyAlignment="1">
      <alignment horizontal="center" vertical="center"/>
    </xf>
    <xf numFmtId="165" fontId="9" fillId="0" borderId="63" xfId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right"/>
    </xf>
    <xf numFmtId="0" fontId="10" fillId="0" borderId="42" xfId="0" applyFont="1" applyBorder="1" applyAlignment="1">
      <alignment horizontal="left"/>
    </xf>
    <xf numFmtId="4" fontId="9" fillId="0" borderId="41" xfId="20" applyNumberFormat="1" applyFont="1" applyBorder="1" applyAlignment="1">
      <alignment horizontal="center" vertical="center"/>
    </xf>
    <xf numFmtId="165" fontId="9" fillId="0" borderId="41" xfId="1" applyFont="1" applyFill="1" applyBorder="1" applyAlignment="1">
      <alignment horizontal="center" vertical="center"/>
    </xf>
    <xf numFmtId="4" fontId="9" fillId="0" borderId="7" xfId="20" applyNumberFormat="1" applyFont="1" applyBorder="1" applyAlignment="1">
      <alignment horizontal="right" vertical="center"/>
    </xf>
    <xf numFmtId="0" fontId="9" fillId="0" borderId="68" xfId="0" applyFont="1" applyBorder="1" applyAlignment="1">
      <alignment horizontal="right"/>
    </xf>
    <xf numFmtId="0" fontId="9" fillId="0" borderId="66" xfId="20" applyFont="1" applyBorder="1" applyAlignment="1">
      <alignment vertical="center"/>
    </xf>
    <xf numFmtId="0" fontId="9" fillId="0" borderId="67" xfId="20" applyFont="1" applyBorder="1" applyAlignment="1">
      <alignment vertical="center"/>
    </xf>
    <xf numFmtId="0" fontId="9" fillId="0" borderId="69" xfId="20" applyFont="1" applyBorder="1" applyAlignment="1">
      <alignment vertical="center"/>
    </xf>
    <xf numFmtId="4" fontId="8" fillId="0" borderId="68" xfId="20" applyNumberFormat="1" applyFont="1" applyBorder="1" applyAlignment="1">
      <alignment horizontal="right" vertical="center"/>
    </xf>
    <xf numFmtId="0" fontId="9" fillId="0" borderId="24" xfId="20" applyFont="1" applyBorder="1" applyAlignment="1">
      <alignment horizontal="right" vertical="center"/>
    </xf>
    <xf numFmtId="0" fontId="9" fillId="0" borderId="42" xfId="20" applyFont="1" applyBorder="1" applyAlignment="1">
      <alignment vertical="center"/>
    </xf>
    <xf numFmtId="2" fontId="9" fillId="0" borderId="24" xfId="20" applyNumberFormat="1" applyFont="1" applyBorder="1" applyAlignment="1">
      <alignment horizontal="center" vertical="center"/>
    </xf>
    <xf numFmtId="165" fontId="9" fillId="0" borderId="41" xfId="10" applyFont="1" applyFill="1" applyBorder="1" applyAlignment="1">
      <alignment horizontal="center" vertical="center"/>
    </xf>
    <xf numFmtId="165" fontId="9" fillId="0" borderId="24" xfId="1" applyFont="1" applyFill="1" applyBorder="1" applyAlignment="1">
      <alignment horizontal="center" vertical="center"/>
    </xf>
    <xf numFmtId="0" fontId="9" fillId="0" borderId="68" xfId="20" applyFont="1" applyBorder="1" applyAlignment="1">
      <alignment horizontal="right" vertical="center"/>
    </xf>
    <xf numFmtId="0" fontId="8" fillId="0" borderId="54" xfId="20" applyFont="1" applyBorder="1" applyAlignment="1">
      <alignment horizontal="center" vertical="center"/>
    </xf>
    <xf numFmtId="0" fontId="9" fillId="0" borderId="24" xfId="20" applyFont="1" applyBorder="1" applyAlignment="1">
      <alignment vertical="center"/>
    </xf>
    <xf numFmtId="0" fontId="9" fillId="0" borderId="41" xfId="20" applyFont="1" applyBorder="1" applyAlignment="1">
      <alignment horizontal="left" vertical="center"/>
    </xf>
    <xf numFmtId="0" fontId="9" fillId="0" borderId="42" xfId="20" applyFont="1" applyBorder="1" applyAlignment="1">
      <alignment vertical="center" wrapText="1"/>
    </xf>
    <xf numFmtId="0" fontId="9" fillId="0" borderId="23" xfId="20" applyFont="1" applyBorder="1" applyAlignment="1">
      <alignment vertical="center" wrapText="1"/>
    </xf>
    <xf numFmtId="165" fontId="9" fillId="0" borderId="24" xfId="10" applyFont="1" applyFill="1" applyBorder="1" applyAlignment="1">
      <alignment horizontal="center" vertical="center"/>
    </xf>
    <xf numFmtId="165" fontId="9" fillId="0" borderId="24" xfId="10" applyFont="1" applyFill="1" applyBorder="1" applyAlignment="1">
      <alignment vertical="center"/>
    </xf>
    <xf numFmtId="0" fontId="9" fillId="0" borderId="54" xfId="20" applyFont="1" applyBorder="1" applyAlignment="1">
      <alignment vertical="center"/>
    </xf>
    <xf numFmtId="0" fontId="9" fillId="0" borderId="37" xfId="20" applyFont="1" applyBorder="1" applyAlignment="1">
      <alignment vertical="center" wrapText="1"/>
    </xf>
    <xf numFmtId="0" fontId="9" fillId="0" borderId="48" xfId="20" applyFont="1" applyBorder="1" applyAlignment="1">
      <alignment vertical="center" wrapText="1"/>
    </xf>
    <xf numFmtId="0" fontId="9" fillId="0" borderId="39" xfId="20" applyFont="1" applyBorder="1" applyAlignment="1">
      <alignment horizontal="left" vertical="center" indent="1"/>
    </xf>
    <xf numFmtId="0" fontId="9" fillId="0" borderId="15" xfId="20" applyFont="1" applyBorder="1" applyAlignment="1">
      <alignment horizontal="left" vertical="center" wrapText="1"/>
    </xf>
    <xf numFmtId="0" fontId="11" fillId="0" borderId="66" xfId="12" applyBorder="1"/>
    <xf numFmtId="0" fontId="8" fillId="0" borderId="69" xfId="20" applyFont="1" applyBorder="1" applyAlignment="1">
      <alignment vertical="center"/>
    </xf>
    <xf numFmtId="4" fontId="12" fillId="0" borderId="68" xfId="20" applyNumberFormat="1" applyFont="1" applyBorder="1" applyAlignment="1">
      <alignment horizontal="right" vertical="center"/>
    </xf>
    <xf numFmtId="0" fontId="9" fillId="0" borderId="0" xfId="20" applyFont="1"/>
    <xf numFmtId="167" fontId="8" fillId="0" borderId="70" xfId="20" applyNumberFormat="1" applyFont="1" applyBorder="1" applyAlignment="1">
      <alignment horizontal="center"/>
    </xf>
    <xf numFmtId="167" fontId="9" fillId="0" borderId="71" xfId="10" applyNumberFormat="1" applyFont="1" applyBorder="1" applyAlignment="1">
      <alignment horizontal="center"/>
    </xf>
    <xf numFmtId="0" fontId="8" fillId="0" borderId="0" xfId="20" applyFont="1"/>
    <xf numFmtId="167" fontId="12" fillId="0" borderId="70" xfId="20" applyNumberFormat="1" applyFont="1" applyBorder="1" applyAlignment="1">
      <alignment horizontal="center"/>
    </xf>
    <xf numFmtId="0" fontId="9" fillId="0" borderId="72" xfId="20" applyFont="1" applyBorder="1"/>
    <xf numFmtId="167" fontId="9" fillId="0" borderId="71" xfId="20" applyNumberFormat="1" applyFont="1" applyBorder="1" applyAlignment="1">
      <alignment horizontal="center"/>
    </xf>
    <xf numFmtId="165" fontId="0" fillId="0" borderId="0" xfId="0" applyNumberFormat="1"/>
    <xf numFmtId="41" fontId="4" fillId="0" borderId="14" xfId="2" quotePrefix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166" fontId="17" fillId="0" borderId="52" xfId="0" applyNumberFormat="1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41" fontId="16" fillId="0" borderId="55" xfId="2" applyFont="1" applyFill="1" applyBorder="1" applyAlignment="1">
      <alignment vertical="center"/>
    </xf>
    <xf numFmtId="0" fontId="17" fillId="0" borderId="38" xfId="21" applyFont="1" applyBorder="1" applyAlignment="1">
      <alignment horizontal="center" vertical="center"/>
    </xf>
    <xf numFmtId="0" fontId="17" fillId="0" borderId="39" xfId="2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166" fontId="16" fillId="0" borderId="7" xfId="0" applyNumberFormat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166" fontId="17" fillId="0" borderId="8" xfId="0" applyNumberFormat="1" applyFont="1" applyBorder="1" applyAlignment="1">
      <alignment vertical="center"/>
    </xf>
    <xf numFmtId="0" fontId="16" fillId="0" borderId="38" xfId="21" applyFont="1" applyBorder="1" applyAlignment="1">
      <alignment horizontal="center" vertical="center"/>
    </xf>
    <xf numFmtId="0" fontId="16" fillId="0" borderId="39" xfId="21" applyFont="1" applyBorder="1" applyAlignment="1">
      <alignment vertical="center"/>
    </xf>
    <xf numFmtId="0" fontId="16" fillId="0" borderId="15" xfId="0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/>
    </xf>
    <xf numFmtId="166" fontId="16" fillId="0" borderId="8" xfId="0" applyNumberFormat="1" applyFont="1" applyBorder="1" applyAlignment="1">
      <alignment vertical="center"/>
    </xf>
    <xf numFmtId="0" fontId="16" fillId="0" borderId="39" xfId="21" quotePrefix="1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41" fontId="16" fillId="0" borderId="15" xfId="0" applyNumberFormat="1" applyFont="1" applyBorder="1" applyAlignment="1">
      <alignment horizontal="center" vertical="center"/>
    </xf>
    <xf numFmtId="0" fontId="18" fillId="0" borderId="6" xfId="21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166" fontId="17" fillId="0" borderId="7" xfId="0" applyNumberFormat="1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166" fontId="17" fillId="0" borderId="25" xfId="0" applyNumberFormat="1" applyFont="1" applyBorder="1" applyAlignment="1">
      <alignment vertical="center"/>
    </xf>
    <xf numFmtId="1" fontId="16" fillId="0" borderId="7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16" fillId="0" borderId="57" xfId="0" applyFont="1" applyBorder="1" applyAlignment="1">
      <alignment horizontal="center" vertical="center"/>
    </xf>
    <xf numFmtId="166" fontId="17" fillId="0" borderId="58" xfId="0" applyNumberFormat="1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17" fillId="0" borderId="39" xfId="20" applyFont="1" applyBorder="1" applyAlignment="1">
      <alignment horizontal="left" vertical="center"/>
    </xf>
    <xf numFmtId="0" fontId="16" fillId="0" borderId="39" xfId="20" applyFont="1" applyBorder="1" applyAlignment="1">
      <alignment vertical="center"/>
    </xf>
    <xf numFmtId="0" fontId="16" fillId="0" borderId="39" xfId="20" applyFont="1" applyBorder="1" applyAlignment="1">
      <alignment horizontal="left" vertical="center"/>
    </xf>
    <xf numFmtId="0" fontId="16" fillId="0" borderId="47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" fontId="16" fillId="0" borderId="0" xfId="0" applyNumberFormat="1" applyFont="1" applyAlignment="1">
      <alignment vertical="center"/>
    </xf>
    <xf numFmtId="0" fontId="17" fillId="0" borderId="38" xfId="21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41" fontId="16" fillId="0" borderId="0" xfId="2" applyFont="1" applyFill="1" applyBorder="1" applyAlignment="1">
      <alignment vertical="center"/>
    </xf>
    <xf numFmtId="166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 wrapText="1"/>
    </xf>
    <xf numFmtId="41" fontId="4" fillId="0" borderId="0" xfId="2" applyFont="1" applyFill="1" applyAlignment="1">
      <alignment vertical="top" wrapText="1"/>
    </xf>
    <xf numFmtId="0" fontId="16" fillId="0" borderId="15" xfId="0" applyFont="1" applyBorder="1" applyAlignment="1">
      <alignment vertical="center" wrapText="1"/>
    </xf>
    <xf numFmtId="166" fontId="16" fillId="0" borderId="56" xfId="0" applyNumberFormat="1" applyFont="1" applyBorder="1" applyAlignment="1">
      <alignment vertical="center"/>
    </xf>
    <xf numFmtId="166" fontId="19" fillId="0" borderId="8" xfId="0" applyNumberFormat="1" applyFont="1" applyBorder="1" applyAlignment="1">
      <alignment vertical="center"/>
    </xf>
    <xf numFmtId="166" fontId="17" fillId="0" borderId="56" xfId="0" applyNumberFormat="1" applyFont="1" applyBorder="1" applyAlignment="1">
      <alignment vertical="center"/>
    </xf>
    <xf numFmtId="166" fontId="17" fillId="0" borderId="7" xfId="0" applyNumberFormat="1" applyFont="1" applyBorder="1" applyAlignment="1">
      <alignment horizontal="right" vertical="center"/>
    </xf>
    <xf numFmtId="0" fontId="16" fillId="0" borderId="40" xfId="21" applyFont="1" applyBorder="1" applyAlignment="1">
      <alignment horizontal="center" vertical="center"/>
    </xf>
    <xf numFmtId="0" fontId="16" fillId="0" borderId="41" xfId="21" quotePrefix="1" applyFont="1" applyBorder="1" applyAlignment="1">
      <alignment horizontal="left" vertical="center"/>
    </xf>
    <xf numFmtId="0" fontId="16" fillId="0" borderId="42" xfId="0" applyFont="1" applyBorder="1" applyAlignment="1">
      <alignment horizontal="right" vertical="center"/>
    </xf>
    <xf numFmtId="0" fontId="16" fillId="0" borderId="42" xfId="0" applyFont="1" applyBorder="1" applyAlignment="1">
      <alignment horizontal="left" vertical="center"/>
    </xf>
    <xf numFmtId="166" fontId="17" fillId="0" borderId="57" xfId="0" applyNumberFormat="1" applyFont="1" applyBorder="1" applyAlignment="1">
      <alignment horizontal="right" vertical="center"/>
    </xf>
    <xf numFmtId="0" fontId="16" fillId="0" borderId="41" xfId="20" applyFont="1" applyBorder="1" applyAlignment="1">
      <alignment horizontal="left" vertical="center"/>
    </xf>
    <xf numFmtId="166" fontId="19" fillId="0" borderId="56" xfId="0" applyNumberFormat="1" applyFont="1" applyBorder="1" applyAlignment="1">
      <alignment vertical="center"/>
    </xf>
    <xf numFmtId="0" fontId="16" fillId="0" borderId="79" xfId="0" applyFont="1" applyBorder="1" applyAlignment="1">
      <alignment horizontal="center" vertical="center"/>
    </xf>
    <xf numFmtId="0" fontId="16" fillId="0" borderId="74" xfId="0" applyFont="1" applyBorder="1" applyAlignment="1">
      <alignment vertical="center"/>
    </xf>
    <xf numFmtId="0" fontId="16" fillId="0" borderId="74" xfId="0" applyFont="1" applyBorder="1" applyAlignment="1">
      <alignment horizontal="center" vertical="center"/>
    </xf>
    <xf numFmtId="166" fontId="17" fillId="0" borderId="74" xfId="0" applyNumberFormat="1" applyFont="1" applyBorder="1" applyAlignment="1">
      <alignment horizontal="right" vertical="center"/>
    </xf>
    <xf numFmtId="166" fontId="17" fillId="0" borderId="80" xfId="0" applyNumberFormat="1" applyFont="1" applyBorder="1" applyAlignment="1">
      <alignment vertical="center"/>
    </xf>
    <xf numFmtId="0" fontId="16" fillId="0" borderId="81" xfId="0" applyFont="1" applyBorder="1" applyAlignment="1">
      <alignment horizontal="center" vertical="center"/>
    </xf>
    <xf numFmtId="166" fontId="17" fillId="0" borderId="0" xfId="0" applyNumberFormat="1" applyFont="1" applyAlignment="1">
      <alignment horizontal="right" vertical="center"/>
    </xf>
    <xf numFmtId="168" fontId="20" fillId="0" borderId="56" xfId="0" applyNumberFormat="1" applyFont="1" applyBorder="1" applyAlignment="1">
      <alignment vertical="center"/>
    </xf>
    <xf numFmtId="166" fontId="21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18" fillId="0" borderId="42" xfId="0" applyFont="1" applyBorder="1" applyAlignment="1">
      <alignment horizontal="right" vertical="center"/>
    </xf>
    <xf numFmtId="166" fontId="16" fillId="0" borderId="48" xfId="0" applyNumberFormat="1" applyFont="1" applyBorder="1" applyAlignment="1">
      <alignment vertical="center"/>
    </xf>
    <xf numFmtId="166" fontId="16" fillId="0" borderId="6" xfId="0" applyNumberFormat="1" applyFont="1" applyBorder="1" applyAlignment="1">
      <alignment vertical="center"/>
    </xf>
    <xf numFmtId="166" fontId="16" fillId="0" borderId="23" xfId="0" applyNumberFormat="1" applyFont="1" applyBorder="1" applyAlignment="1">
      <alignment vertical="center"/>
    </xf>
    <xf numFmtId="166" fontId="17" fillId="0" borderId="49" xfId="0" applyNumberFormat="1" applyFont="1" applyBorder="1" applyAlignment="1">
      <alignment horizontal="right" vertical="center"/>
    </xf>
    <xf numFmtId="166" fontId="16" fillId="0" borderId="6" xfId="0" applyNumberFormat="1" applyFont="1" applyBorder="1" applyAlignment="1">
      <alignment horizontal="right" vertical="center"/>
    </xf>
    <xf numFmtId="166" fontId="17" fillId="0" borderId="23" xfId="0" applyNumberFormat="1" applyFont="1" applyBorder="1" applyAlignment="1">
      <alignment horizontal="right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vertical="center"/>
    </xf>
    <xf numFmtId="0" fontId="17" fillId="0" borderId="58" xfId="0" applyFont="1" applyBorder="1" applyAlignment="1">
      <alignment horizontal="center" vertical="center"/>
    </xf>
    <xf numFmtId="0" fontId="17" fillId="0" borderId="86" xfId="0" applyFont="1" applyBorder="1" applyAlignment="1">
      <alignment horizontal="right" vertical="center"/>
    </xf>
    <xf numFmtId="0" fontId="17" fillId="0" borderId="87" xfId="0" applyFont="1" applyBorder="1" applyAlignment="1">
      <alignment horizontal="left" vertical="center"/>
    </xf>
    <xf numFmtId="0" fontId="17" fillId="0" borderId="88" xfId="0" applyFont="1" applyBorder="1" applyAlignment="1">
      <alignment horizontal="left" vertical="center"/>
    </xf>
    <xf numFmtId="0" fontId="16" fillId="0" borderId="31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78" xfId="21" applyFont="1" applyBorder="1" applyAlignment="1">
      <alignment horizontal="center" vertical="center"/>
    </xf>
    <xf numFmtId="0" fontId="16" fillId="0" borderId="68" xfId="0" applyFont="1" applyBorder="1" applyAlignment="1">
      <alignment vertical="center"/>
    </xf>
    <xf numFmtId="0" fontId="16" fillId="0" borderId="68" xfId="0" applyFont="1" applyBorder="1" applyAlignment="1">
      <alignment vertical="center" wrapText="1"/>
    </xf>
    <xf numFmtId="0" fontId="16" fillId="0" borderId="33" xfId="21" quotePrefix="1" applyFont="1" applyBorder="1" applyAlignment="1">
      <alignment vertical="center"/>
    </xf>
    <xf numFmtId="0" fontId="16" fillId="0" borderId="52" xfId="0" applyFont="1" applyBorder="1" applyAlignment="1">
      <alignment vertical="center" wrapText="1"/>
    </xf>
    <xf numFmtId="0" fontId="16" fillId="0" borderId="76" xfId="0" applyFont="1" applyBorder="1" applyAlignment="1">
      <alignment vertical="center"/>
    </xf>
    <xf numFmtId="0" fontId="16" fillId="0" borderId="77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86" xfId="0" applyFont="1" applyBorder="1" applyAlignment="1">
      <alignment vertical="center" wrapText="1"/>
    </xf>
    <xf numFmtId="0" fontId="16" fillId="0" borderId="87" xfId="0" applyFont="1" applyBorder="1" applyAlignment="1">
      <alignment horizontal="right" vertical="center"/>
    </xf>
    <xf numFmtId="0" fontId="16" fillId="0" borderId="88" xfId="0" applyFont="1" applyBorder="1" applyAlignment="1">
      <alignment vertical="center"/>
    </xf>
    <xf numFmtId="0" fontId="16" fillId="0" borderId="76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16" fillId="0" borderId="39" xfId="21" applyFont="1" applyBorder="1" applyAlignment="1">
      <alignment horizontal="right" vertical="center"/>
    </xf>
    <xf numFmtId="169" fontId="4" fillId="0" borderId="0" xfId="0" applyNumberFormat="1" applyFont="1" applyAlignment="1">
      <alignment vertical="center"/>
    </xf>
    <xf numFmtId="0" fontId="8" fillId="4" borderId="59" xfId="20" applyFont="1" applyFill="1" applyBorder="1" applyAlignment="1">
      <alignment horizontal="center" vertical="center"/>
    </xf>
    <xf numFmtId="0" fontId="8" fillId="4" borderId="60" xfId="20" applyFont="1" applyFill="1" applyBorder="1" applyAlignment="1">
      <alignment horizontal="center" vertical="center"/>
    </xf>
    <xf numFmtId="0" fontId="8" fillId="4" borderId="61" xfId="20" applyFont="1" applyFill="1" applyBorder="1" applyAlignment="1">
      <alignment horizontal="center" vertical="center"/>
    </xf>
    <xf numFmtId="0" fontId="8" fillId="4" borderId="63" xfId="20" applyFont="1" applyFill="1" applyBorder="1" applyAlignment="1">
      <alignment horizontal="center" vertical="center"/>
    </xf>
    <xf numFmtId="0" fontId="8" fillId="4" borderId="0" xfId="20" applyFont="1" applyFill="1" applyAlignment="1">
      <alignment horizontal="center" vertical="center"/>
    </xf>
    <xf numFmtId="0" fontId="8" fillId="4" borderId="64" xfId="2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82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left" vertical="center" wrapText="1"/>
    </xf>
    <xf numFmtId="0" fontId="17" fillId="0" borderId="83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right" vertical="center"/>
    </xf>
    <xf numFmtId="0" fontId="17" fillId="0" borderId="45" xfId="0" applyFont="1" applyBorder="1" applyAlignment="1">
      <alignment horizontal="right" vertical="center"/>
    </xf>
    <xf numFmtId="0" fontId="17" fillId="0" borderId="44" xfId="20" applyFont="1" applyBorder="1" applyAlignment="1">
      <alignment horizontal="right" vertical="center"/>
    </xf>
    <xf numFmtId="0" fontId="17" fillId="0" borderId="45" xfId="20" applyFont="1" applyBorder="1" applyAlignment="1">
      <alignment horizontal="right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41" fontId="16" fillId="0" borderId="66" xfId="0" applyNumberFormat="1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41" fontId="16" fillId="0" borderId="66" xfId="2" applyFont="1" applyFill="1" applyBorder="1" applyAlignment="1">
      <alignment horizontal="center" vertical="center"/>
    </xf>
    <xf numFmtId="41" fontId="16" fillId="0" borderId="67" xfId="2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24">
    <cellStyle name="Comma" xfId="1" builtinId="3"/>
    <cellStyle name="Comma [0]" xfId="2" builtinId="6"/>
    <cellStyle name="Comma [0] 2" xfId="11" xr:uid="{00000000-0005-0000-0000-000002000000}"/>
    <cellStyle name="Comma 10" xfId="13" xr:uid="{00000000-0005-0000-0000-000003000000}"/>
    <cellStyle name="Comma 11" xfId="4" xr:uid="{00000000-0005-0000-0000-000004000000}"/>
    <cellStyle name="Comma 12" xfId="5" xr:uid="{00000000-0005-0000-0000-000005000000}"/>
    <cellStyle name="Comma 13" xfId="6" xr:uid="{00000000-0005-0000-0000-000006000000}"/>
    <cellStyle name="Comma 14" xfId="7" xr:uid="{00000000-0005-0000-0000-000007000000}"/>
    <cellStyle name="Comma 15" xfId="8" xr:uid="{00000000-0005-0000-0000-000008000000}"/>
    <cellStyle name="Comma 16" xfId="9" xr:uid="{00000000-0005-0000-0000-000009000000}"/>
    <cellStyle name="Comma 2" xfId="10" xr:uid="{00000000-0005-0000-0000-00000A000000}"/>
    <cellStyle name="Comma 3" xfId="14" xr:uid="{00000000-0005-0000-0000-00000B000000}"/>
    <cellStyle name="Comma 4" xfId="15" xr:uid="{00000000-0005-0000-0000-00000C000000}"/>
    <cellStyle name="Comma 5" xfId="16" xr:uid="{00000000-0005-0000-0000-00000D000000}"/>
    <cellStyle name="Comma 6" xfId="3" xr:uid="{00000000-0005-0000-0000-00000E000000}"/>
    <cellStyle name="Comma 7" xfId="17" xr:uid="{00000000-0005-0000-0000-00000F000000}"/>
    <cellStyle name="Comma 8" xfId="18" xr:uid="{00000000-0005-0000-0000-000010000000}"/>
    <cellStyle name="Comma 9" xfId="19" xr:uid="{00000000-0005-0000-0000-000011000000}"/>
    <cellStyle name="Normal" xfId="0" builtinId="0"/>
    <cellStyle name="Normal 10" xfId="20" xr:uid="{00000000-0005-0000-0000-000013000000}"/>
    <cellStyle name="Normal 18" xfId="12" xr:uid="{00000000-0005-0000-0000-000014000000}"/>
    <cellStyle name="Normal 2" xfId="21" xr:uid="{00000000-0005-0000-0000-000015000000}"/>
    <cellStyle name="Normal 3" xfId="22" xr:uid="{00000000-0005-0000-0000-000016000000}"/>
    <cellStyle name="Percent 2" xfId="23" xr:uid="{00000000-0005-0000-0000-000017000000}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123825</xdr:rowOff>
    </xdr:from>
    <xdr:to>
      <xdr:col>10</xdr:col>
      <xdr:colOff>485775</xdr:colOff>
      <xdr:row>52</xdr:row>
      <xdr:rowOff>9525</xdr:rowOff>
    </xdr:to>
    <xdr:pic>
      <xdr:nvPicPr>
        <xdr:cNvPr id="2" name="Picture 1" descr="2022kmpupr524 remunerasi_006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314325"/>
          <a:ext cx="5829300" cy="960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8"/>
  <sheetViews>
    <sheetView topLeftCell="A10" workbookViewId="0">
      <selection activeCell="G24" sqref="G24:H26"/>
    </sheetView>
  </sheetViews>
  <sheetFormatPr defaultColWidth="8.85546875" defaultRowHeight="15" x14ac:dyDescent="0.25"/>
  <cols>
    <col min="1" max="1" width="9.140625" customWidth="1"/>
    <col min="2" max="2" width="32.7109375" customWidth="1"/>
    <col min="3" max="3" width="9.28515625" customWidth="1"/>
    <col min="5" max="5" width="11" customWidth="1"/>
    <col min="6" max="6" width="9.28515625" customWidth="1"/>
    <col min="7" max="7" width="16.5703125" customWidth="1"/>
    <col min="8" max="8" width="18" customWidth="1"/>
    <col min="10" max="10" width="18.5703125" customWidth="1"/>
  </cols>
  <sheetData>
    <row r="2" spans="1:8" x14ac:dyDescent="0.25">
      <c r="A2" s="72" t="s">
        <v>3</v>
      </c>
    </row>
    <row r="3" spans="1:8" x14ac:dyDescent="0.25">
      <c r="A3" s="73"/>
      <c r="B3" s="257"/>
      <c r="C3" s="258"/>
      <c r="D3" s="259"/>
      <c r="E3" s="74"/>
      <c r="F3" s="73"/>
      <c r="G3" s="73"/>
      <c r="H3" s="74"/>
    </row>
    <row r="4" spans="1:8" x14ac:dyDescent="0.25">
      <c r="A4" s="75" t="s">
        <v>4</v>
      </c>
      <c r="B4" s="260" t="s">
        <v>5</v>
      </c>
      <c r="C4" s="261"/>
      <c r="D4" s="262"/>
      <c r="E4" s="76" t="s">
        <v>6</v>
      </c>
      <c r="F4" s="75" t="s">
        <v>7</v>
      </c>
      <c r="G4" s="75" t="s">
        <v>8</v>
      </c>
      <c r="H4" s="76" t="s">
        <v>9</v>
      </c>
    </row>
    <row r="5" spans="1:8" x14ac:dyDescent="0.25">
      <c r="A5" s="77"/>
      <c r="B5" s="77"/>
      <c r="C5" s="78"/>
      <c r="D5" s="78"/>
      <c r="E5" s="76"/>
      <c r="F5" s="76"/>
      <c r="G5" s="75" t="s">
        <v>10</v>
      </c>
      <c r="H5" s="76" t="s">
        <v>10</v>
      </c>
    </row>
    <row r="6" spans="1:8" x14ac:dyDescent="0.25">
      <c r="A6" s="79">
        <v>1</v>
      </c>
      <c r="B6" s="80"/>
      <c r="C6" s="81">
        <v>2</v>
      </c>
      <c r="D6" s="82"/>
      <c r="E6" s="83">
        <v>3</v>
      </c>
      <c r="F6" s="79">
        <v>4</v>
      </c>
      <c r="G6" s="79">
        <v>5</v>
      </c>
      <c r="H6" s="83">
        <v>6</v>
      </c>
    </row>
    <row r="7" spans="1:8" x14ac:dyDescent="0.25">
      <c r="A7" s="79" t="s">
        <v>1</v>
      </c>
      <c r="B7" s="82" t="s">
        <v>11</v>
      </c>
      <c r="C7" s="82"/>
      <c r="D7" s="82"/>
      <c r="E7" s="82"/>
      <c r="F7" s="81"/>
      <c r="G7" s="81"/>
      <c r="H7" s="84"/>
    </row>
    <row r="8" spans="1:8" x14ac:dyDescent="0.25">
      <c r="A8" s="85"/>
      <c r="B8" s="85"/>
      <c r="C8" s="86"/>
      <c r="D8" s="86"/>
      <c r="E8" s="87"/>
      <c r="F8" s="88"/>
      <c r="G8" s="88"/>
      <c r="H8" s="87"/>
    </row>
    <row r="9" spans="1:8" x14ac:dyDescent="0.25">
      <c r="A9" s="89" t="s">
        <v>12</v>
      </c>
      <c r="B9" s="90" t="s">
        <v>13</v>
      </c>
      <c r="C9" s="91"/>
      <c r="D9" s="92"/>
      <c r="E9" s="93"/>
      <c r="F9" s="94"/>
      <c r="G9" s="93"/>
      <c r="H9" s="95"/>
    </row>
    <row r="10" spans="1:8" x14ac:dyDescent="0.25">
      <c r="A10" s="96">
        <v>1</v>
      </c>
      <c r="B10" s="97" t="s">
        <v>14</v>
      </c>
      <c r="D10" s="98"/>
      <c r="E10" s="99">
        <v>5</v>
      </c>
      <c r="F10" s="100" t="s">
        <v>15</v>
      </c>
      <c r="G10" s="101">
        <v>1500000</v>
      </c>
      <c r="H10" s="95">
        <f>E10*G10</f>
        <v>7500000</v>
      </c>
    </row>
    <row r="11" spans="1:8" x14ac:dyDescent="0.25">
      <c r="A11" s="96">
        <v>2</v>
      </c>
      <c r="B11" s="97" t="s">
        <v>16</v>
      </c>
      <c r="D11" s="98"/>
      <c r="E11" s="99">
        <v>5</v>
      </c>
      <c r="F11" s="100" t="s">
        <v>15</v>
      </c>
      <c r="G11" s="101">
        <v>1500000</v>
      </c>
      <c r="H11" s="95">
        <f>E11*G11</f>
        <v>7500000</v>
      </c>
    </row>
    <row r="12" spans="1:8" ht="15.75" x14ac:dyDescent="0.3">
      <c r="A12" s="102">
        <v>3</v>
      </c>
      <c r="B12" s="97" t="s">
        <v>17</v>
      </c>
      <c r="C12" s="103"/>
      <c r="D12" s="103"/>
      <c r="E12" s="104">
        <v>5</v>
      </c>
      <c r="F12" s="104" t="s">
        <v>15</v>
      </c>
      <c r="G12" s="105">
        <v>1500000</v>
      </c>
      <c r="H12" s="106">
        <f>E12*G12</f>
        <v>7500000</v>
      </c>
    </row>
    <row r="13" spans="1:8" x14ac:dyDescent="0.25">
      <c r="A13" s="107"/>
      <c r="B13" s="108" t="s">
        <v>18</v>
      </c>
      <c r="C13" s="109"/>
      <c r="D13" s="109"/>
      <c r="E13" s="109"/>
      <c r="F13" s="109"/>
      <c r="G13" s="110"/>
      <c r="H13" s="111">
        <f>SUM(H10:H12)</f>
        <v>22500000</v>
      </c>
    </row>
    <row r="14" spans="1:8" x14ac:dyDescent="0.25">
      <c r="A14" s="89" t="s">
        <v>19</v>
      </c>
      <c r="B14" s="90" t="s">
        <v>20</v>
      </c>
      <c r="C14" s="91"/>
      <c r="D14" s="92"/>
      <c r="E14" s="93"/>
      <c r="F14" s="94"/>
      <c r="G14" s="93"/>
      <c r="H14" s="95"/>
    </row>
    <row r="15" spans="1:8" x14ac:dyDescent="0.25">
      <c r="A15" s="112">
        <v>1</v>
      </c>
      <c r="B15" s="97" t="s">
        <v>21</v>
      </c>
      <c r="C15" s="113">
        <v>10</v>
      </c>
      <c r="D15" s="113" t="s">
        <v>22</v>
      </c>
      <c r="E15" s="114">
        <v>3</v>
      </c>
      <c r="F15" s="115" t="s">
        <v>23</v>
      </c>
      <c r="G15" s="116">
        <v>50000</v>
      </c>
      <c r="H15" s="106">
        <f>C15*E15*G15</f>
        <v>1500000</v>
      </c>
    </row>
    <row r="16" spans="1:8" x14ac:dyDescent="0.25">
      <c r="A16" s="117"/>
      <c r="B16" s="108" t="s">
        <v>24</v>
      </c>
      <c r="C16" s="109"/>
      <c r="D16" s="109"/>
      <c r="E16" s="109"/>
      <c r="F16" s="109"/>
      <c r="G16" s="110"/>
      <c r="H16" s="111">
        <f>H15</f>
        <v>1500000</v>
      </c>
    </row>
    <row r="17" spans="1:10" x14ac:dyDescent="0.25">
      <c r="A17" s="118" t="s">
        <v>25</v>
      </c>
      <c r="B17" s="90" t="s">
        <v>26</v>
      </c>
      <c r="C17" s="92"/>
      <c r="D17" s="92"/>
      <c r="E17" s="93"/>
      <c r="F17" s="94"/>
      <c r="G17" s="93"/>
      <c r="H17" s="106"/>
    </row>
    <row r="18" spans="1:10" x14ac:dyDescent="0.25">
      <c r="A18" s="119">
        <v>1</v>
      </c>
      <c r="B18" s="120" t="s">
        <v>27</v>
      </c>
      <c r="C18" s="121"/>
      <c r="D18" s="122"/>
      <c r="E18" s="114">
        <v>5</v>
      </c>
      <c r="F18" s="123" t="s">
        <v>22</v>
      </c>
      <c r="G18" s="124">
        <v>200000</v>
      </c>
      <c r="H18" s="106">
        <f>E18*G18</f>
        <v>1000000</v>
      </c>
    </row>
    <row r="19" spans="1:10" x14ac:dyDescent="0.25">
      <c r="A19" s="125">
        <f>A18+1</f>
        <v>2</v>
      </c>
      <c r="B19" s="120" t="s">
        <v>28</v>
      </c>
      <c r="C19" s="126"/>
      <c r="D19" s="127"/>
      <c r="E19" s="114">
        <v>5</v>
      </c>
      <c r="F19" s="123" t="s">
        <v>22</v>
      </c>
      <c r="G19" s="124">
        <v>225000</v>
      </c>
      <c r="H19" s="106">
        <f>G19*E19</f>
        <v>1125000</v>
      </c>
    </row>
    <row r="20" spans="1:10" x14ac:dyDescent="0.25">
      <c r="A20" s="125">
        <f>A19+1</f>
        <v>3</v>
      </c>
      <c r="B20" s="128" t="s">
        <v>29</v>
      </c>
      <c r="C20" s="129"/>
      <c r="D20" s="129"/>
      <c r="E20" s="114">
        <v>5</v>
      </c>
      <c r="F20" s="123" t="s">
        <v>22</v>
      </c>
      <c r="G20" s="124">
        <v>275000</v>
      </c>
      <c r="H20" s="106">
        <f>G20*E20</f>
        <v>1375000</v>
      </c>
    </row>
    <row r="21" spans="1:10" x14ac:dyDescent="0.25">
      <c r="A21" s="125">
        <v>4</v>
      </c>
      <c r="B21" s="128" t="s">
        <v>30</v>
      </c>
      <c r="C21" s="129"/>
      <c r="D21" s="129"/>
      <c r="E21" s="114">
        <v>5</v>
      </c>
      <c r="F21" s="123" t="s">
        <v>22</v>
      </c>
      <c r="G21" s="124">
        <v>272800</v>
      </c>
      <c r="H21" s="106">
        <f>G21*E21</f>
        <v>1364000</v>
      </c>
      <c r="J21" s="140"/>
    </row>
    <row r="22" spans="1:10" x14ac:dyDescent="0.25">
      <c r="A22" s="80"/>
      <c r="B22" s="108" t="s">
        <v>31</v>
      </c>
      <c r="C22" s="109"/>
      <c r="D22" s="109"/>
      <c r="E22" s="109"/>
      <c r="F22" s="109"/>
      <c r="G22" s="110"/>
      <c r="H22" s="111">
        <f>SUM(H17:H21)</f>
        <v>4864000</v>
      </c>
      <c r="J22" s="140"/>
    </row>
    <row r="23" spans="1:10" x14ac:dyDescent="0.25">
      <c r="A23" s="130"/>
      <c r="B23" s="80" t="s">
        <v>32</v>
      </c>
      <c r="C23" s="82"/>
      <c r="D23" s="82"/>
      <c r="E23" s="82"/>
      <c r="F23" s="82"/>
      <c r="G23" s="131"/>
      <c r="H23" s="132">
        <f>H13+H16+H22</f>
        <v>28864000</v>
      </c>
      <c r="J23" s="140"/>
    </row>
    <row r="24" spans="1:10" x14ac:dyDescent="0.25">
      <c r="G24" s="133" t="s">
        <v>2</v>
      </c>
      <c r="H24" s="134">
        <f>H23+H13</f>
        <v>51364000</v>
      </c>
      <c r="J24" s="140"/>
    </row>
    <row r="25" spans="1:10" x14ac:dyDescent="0.25">
      <c r="G25" s="133" t="s">
        <v>33</v>
      </c>
      <c r="H25" s="135">
        <f>H24*0.1</f>
        <v>5136400</v>
      </c>
    </row>
    <row r="26" spans="1:10" x14ac:dyDescent="0.25">
      <c r="G26" s="133" t="s">
        <v>2</v>
      </c>
      <c r="H26" s="134">
        <f>H24+H25</f>
        <v>56500400</v>
      </c>
    </row>
    <row r="27" spans="1:10" x14ac:dyDescent="0.25">
      <c r="G27" s="136" t="s">
        <v>34</v>
      </c>
      <c r="H27" s="137">
        <f>INT(H26/1000)*1000</f>
        <v>56500000</v>
      </c>
    </row>
    <row r="28" spans="1:10" x14ac:dyDescent="0.25">
      <c r="G28" s="138"/>
      <c r="H28" s="139"/>
    </row>
  </sheetData>
  <mergeCells count="2">
    <mergeCell ref="B3:D3"/>
    <mergeCell ref="B4:D4"/>
  </mergeCell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7"/>
  <sheetViews>
    <sheetView tabSelected="1" view="pageBreakPreview" zoomScaleNormal="100" zoomScaleSheetLayoutView="100" workbookViewId="0">
      <selection activeCell="X5" sqref="X5"/>
    </sheetView>
  </sheetViews>
  <sheetFormatPr defaultColWidth="8.85546875" defaultRowHeight="14.25" x14ac:dyDescent="0.25"/>
  <cols>
    <col min="1" max="1" width="8.85546875" style="69"/>
    <col min="2" max="2" width="2" style="69" customWidth="1"/>
    <col min="3" max="3" width="3.140625" style="68" customWidth="1"/>
    <col min="4" max="4" width="2.85546875" style="69" customWidth="1"/>
    <col min="5" max="5" width="25.7109375" style="69" customWidth="1"/>
    <col min="6" max="6" width="1.42578125" style="69" customWidth="1"/>
    <col min="7" max="7" width="1.85546875" style="68" customWidth="1"/>
    <col min="8" max="8" width="3.42578125" style="69" customWidth="1"/>
    <col min="9" max="9" width="1.28515625" style="68" customWidth="1"/>
    <col min="10" max="10" width="2" style="68" customWidth="1"/>
    <col min="11" max="11" width="2.42578125" style="68" customWidth="1"/>
    <col min="12" max="12" width="1.140625" style="68" customWidth="1"/>
    <col min="13" max="13" width="15.85546875" style="68" hidden="1" customWidth="1"/>
    <col min="14" max="14" width="30.28515625" style="68" hidden="1" customWidth="1"/>
    <col min="15" max="15" width="3.5703125" style="68" hidden="1" customWidth="1"/>
    <col min="16" max="16" width="2" style="68" hidden="1" customWidth="1"/>
    <col min="17" max="17" width="2" style="69" hidden="1" customWidth="1"/>
    <col min="18" max="18" width="7.5703125" style="68" customWidth="1"/>
    <col min="19" max="19" width="8.140625" style="68" customWidth="1"/>
    <col min="20" max="20" width="9.42578125" style="70" customWidth="1"/>
    <col min="21" max="21" width="15.140625" style="69" customWidth="1"/>
    <col min="22" max="22" width="1.85546875" style="69" customWidth="1"/>
    <col min="23" max="23" width="9.7109375" style="69" customWidth="1"/>
    <col min="24" max="24" width="16.140625" style="69" customWidth="1"/>
    <col min="25" max="25" width="16" style="69" customWidth="1"/>
    <col min="26" max="26" width="16.28515625" style="69" bestFit="1" customWidth="1"/>
    <col min="27" max="16384" width="8.85546875" style="69"/>
  </cols>
  <sheetData>
    <row r="1" spans="1:28" ht="15" customHeight="1" x14ac:dyDescent="0.25">
      <c r="A1" s="142"/>
      <c r="B1" s="142"/>
      <c r="C1" s="264" t="s">
        <v>134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143"/>
    </row>
    <row r="2" spans="1:28" ht="15" customHeight="1" x14ac:dyDescent="0.25">
      <c r="A2" s="142"/>
      <c r="B2" s="142"/>
      <c r="C2" s="265" t="str">
        <f>HPS!C2</f>
        <v>JASA KONSULTANSI PENGAWASAN LANJUTAN PEMBANGUNAN TRIBUN PENONTON STADION MINI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198"/>
      <c r="W2" s="71"/>
      <c r="X2" s="71"/>
      <c r="Y2" s="71"/>
    </row>
    <row r="3" spans="1:28" ht="15" customHeight="1" x14ac:dyDescent="0.25">
      <c r="A3" s="142"/>
      <c r="B3" s="142"/>
      <c r="C3" s="264" t="str">
        <f>HPS!C3</f>
        <v>TAHUN ANGGARAN 2024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143"/>
      <c r="W3" s="71"/>
      <c r="X3" s="71"/>
      <c r="Y3" s="71"/>
    </row>
    <row r="4" spans="1:28" ht="15" customHeight="1" thickBot="1" x14ac:dyDescent="0.3">
      <c r="A4" s="142"/>
      <c r="B4" s="142"/>
      <c r="C4" s="143"/>
      <c r="D4" s="142"/>
      <c r="E4" s="142"/>
      <c r="F4" s="142"/>
      <c r="G4" s="144"/>
      <c r="H4" s="142"/>
      <c r="I4" s="144"/>
      <c r="J4" s="144"/>
      <c r="K4" s="144"/>
      <c r="L4" s="144"/>
      <c r="M4" s="144"/>
      <c r="N4" s="144"/>
      <c r="O4" s="144"/>
      <c r="P4" s="144"/>
      <c r="Q4" s="142"/>
      <c r="R4" s="144"/>
      <c r="S4" s="144"/>
      <c r="T4" s="145"/>
      <c r="U4" s="142"/>
      <c r="V4" s="142"/>
      <c r="W4" s="71"/>
      <c r="X4" s="71"/>
      <c r="Y4" s="71"/>
    </row>
    <row r="5" spans="1:28" ht="30" customHeight="1" thickBot="1" x14ac:dyDescent="0.3">
      <c r="A5" s="142"/>
      <c r="B5" s="142"/>
      <c r="C5" s="233" t="s">
        <v>118</v>
      </c>
      <c r="D5" s="266" t="s">
        <v>35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8"/>
      <c r="U5" s="234" t="s">
        <v>40</v>
      </c>
      <c r="V5" s="143"/>
      <c r="W5" s="71"/>
      <c r="X5" s="71"/>
      <c r="Y5" s="71"/>
    </row>
    <row r="6" spans="1:28" ht="15" customHeight="1" x14ac:dyDescent="0.25">
      <c r="A6" s="142"/>
      <c r="B6" s="142"/>
      <c r="C6" s="148"/>
      <c r="D6" s="149"/>
      <c r="E6" s="150"/>
      <c r="F6" s="150"/>
      <c r="G6" s="151"/>
      <c r="H6" s="150"/>
      <c r="I6" s="151"/>
      <c r="J6" s="151"/>
      <c r="K6" s="151"/>
      <c r="L6" s="151"/>
      <c r="M6" s="151"/>
      <c r="N6" s="151"/>
      <c r="O6" s="151"/>
      <c r="P6" s="151"/>
      <c r="Q6" s="150"/>
      <c r="R6" s="151"/>
      <c r="S6" s="151"/>
      <c r="T6" s="226"/>
      <c r="U6" s="152"/>
      <c r="V6" s="199"/>
      <c r="W6" s="71"/>
      <c r="X6" s="71"/>
      <c r="Y6" s="71"/>
    </row>
    <row r="7" spans="1:28" ht="15" customHeight="1" x14ac:dyDescent="0.25">
      <c r="A7" s="142"/>
      <c r="B7" s="142"/>
      <c r="C7" s="197" t="s">
        <v>0</v>
      </c>
      <c r="D7" s="154" t="s">
        <v>41</v>
      </c>
      <c r="E7" s="155"/>
      <c r="F7" s="155"/>
      <c r="G7" s="156"/>
      <c r="H7" s="155"/>
      <c r="I7" s="156"/>
      <c r="J7" s="156"/>
      <c r="K7" s="156"/>
      <c r="L7" s="156"/>
      <c r="M7" s="156"/>
      <c r="N7" s="156"/>
      <c r="O7" s="156"/>
      <c r="P7" s="156"/>
      <c r="Q7" s="155"/>
      <c r="R7" s="156"/>
      <c r="S7" s="156"/>
      <c r="T7" s="227"/>
      <c r="U7" s="160"/>
      <c r="V7" s="142"/>
      <c r="W7" s="71"/>
      <c r="X7" s="71"/>
      <c r="Y7" s="71"/>
    </row>
    <row r="8" spans="1:28" ht="15" customHeight="1" x14ac:dyDescent="0.25">
      <c r="A8" s="142"/>
      <c r="B8" s="142"/>
      <c r="C8" s="162" t="s">
        <v>42</v>
      </c>
      <c r="D8" s="163" t="s">
        <v>43</v>
      </c>
      <c r="E8" s="155"/>
      <c r="F8" s="155"/>
      <c r="G8" s="156"/>
      <c r="H8" s="155"/>
      <c r="I8" s="156"/>
      <c r="J8" s="156"/>
      <c r="K8" s="156"/>
      <c r="L8" s="156"/>
      <c r="M8" s="156"/>
      <c r="N8" s="156"/>
      <c r="O8" s="156"/>
      <c r="P8" s="156"/>
      <c r="Q8" s="155"/>
      <c r="R8" s="156"/>
      <c r="S8" s="156"/>
      <c r="T8" s="227"/>
      <c r="U8" s="166">
        <f>HPS!U13</f>
        <v>158100000</v>
      </c>
      <c r="V8" s="200"/>
      <c r="W8" s="71"/>
      <c r="X8" s="71"/>
      <c r="Y8" s="202"/>
      <c r="Z8" s="202"/>
      <c r="AA8" s="202"/>
      <c r="AB8" s="202"/>
    </row>
    <row r="9" spans="1:28" ht="15" customHeight="1" x14ac:dyDescent="0.25">
      <c r="A9" s="142"/>
      <c r="B9" s="142"/>
      <c r="C9" s="162" t="s">
        <v>55</v>
      </c>
      <c r="D9" s="163" t="s">
        <v>56</v>
      </c>
      <c r="E9" s="155"/>
      <c r="F9" s="155"/>
      <c r="G9" s="156"/>
      <c r="H9" s="155"/>
      <c r="I9" s="156"/>
      <c r="J9" s="170"/>
      <c r="K9" s="156"/>
      <c r="L9" s="156"/>
      <c r="M9" s="155"/>
      <c r="N9" s="155"/>
      <c r="O9" s="156"/>
      <c r="P9" s="156"/>
      <c r="Q9" s="155"/>
      <c r="R9" s="156"/>
      <c r="S9" s="156"/>
      <c r="T9" s="227"/>
      <c r="U9" s="205">
        <f>HPS!U20</f>
        <v>72450000</v>
      </c>
      <c r="V9" s="200"/>
      <c r="W9" s="71"/>
      <c r="X9" s="71"/>
      <c r="Y9" s="71"/>
    </row>
    <row r="10" spans="1:28" ht="15" customHeight="1" thickBot="1" x14ac:dyDescent="0.3">
      <c r="A10" s="142"/>
      <c r="B10" s="142"/>
      <c r="C10" s="177"/>
      <c r="D10" s="272"/>
      <c r="E10" s="273"/>
      <c r="F10" s="273"/>
      <c r="G10" s="273"/>
      <c r="H10" s="273"/>
      <c r="I10" s="178"/>
      <c r="J10" s="178"/>
      <c r="K10" s="178"/>
      <c r="L10" s="178"/>
      <c r="M10" s="179"/>
      <c r="N10" s="179"/>
      <c r="O10" s="178"/>
      <c r="P10" s="178"/>
      <c r="Q10" s="225"/>
      <c r="R10" s="232"/>
      <c r="S10" s="232"/>
      <c r="T10" s="228"/>
      <c r="U10" s="174"/>
      <c r="V10" s="142"/>
      <c r="X10" s="71"/>
    </row>
    <row r="11" spans="1:28" ht="15" customHeight="1" thickBot="1" x14ac:dyDescent="0.3">
      <c r="A11" s="142"/>
      <c r="B11" s="142"/>
      <c r="C11" s="180"/>
      <c r="D11" s="274" t="s">
        <v>60</v>
      </c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181"/>
      <c r="P11" s="181"/>
      <c r="Q11" s="193"/>
      <c r="R11" s="181"/>
      <c r="S11" s="181"/>
      <c r="T11" s="229" t="s">
        <v>102</v>
      </c>
      <c r="U11" s="184">
        <f>SUM(U8:U10)</f>
        <v>230550000</v>
      </c>
      <c r="V11" s="200"/>
    </row>
    <row r="12" spans="1:28" ht="15" customHeight="1" x14ac:dyDescent="0.25">
      <c r="A12" s="142"/>
      <c r="B12" s="142"/>
      <c r="C12" s="148"/>
      <c r="D12" s="150"/>
      <c r="E12" s="150"/>
      <c r="F12" s="150"/>
      <c r="G12" s="151"/>
      <c r="H12" s="150"/>
      <c r="I12" s="151"/>
      <c r="J12" s="151"/>
      <c r="K12" s="151"/>
      <c r="L12" s="151"/>
      <c r="M12" s="150"/>
      <c r="N12" s="150"/>
      <c r="O12" s="151"/>
      <c r="P12" s="151"/>
      <c r="Q12" s="150"/>
      <c r="R12" s="151"/>
      <c r="S12" s="151"/>
      <c r="T12" s="226"/>
      <c r="U12" s="185"/>
      <c r="V12" s="142"/>
    </row>
    <row r="13" spans="1:28" ht="15" customHeight="1" x14ac:dyDescent="0.25">
      <c r="A13" s="142"/>
      <c r="B13" s="142"/>
      <c r="C13" s="153" t="s">
        <v>1</v>
      </c>
      <c r="D13" s="154" t="s">
        <v>61</v>
      </c>
      <c r="E13" s="155"/>
      <c r="F13" s="155"/>
      <c r="G13" s="156"/>
      <c r="H13" s="155"/>
      <c r="I13" s="156"/>
      <c r="J13" s="156"/>
      <c r="K13" s="156"/>
      <c r="L13" s="156"/>
      <c r="M13" s="155"/>
      <c r="N13" s="155"/>
      <c r="O13" s="156"/>
      <c r="P13" s="156"/>
      <c r="Q13" s="155"/>
      <c r="R13" s="156"/>
      <c r="S13" s="156"/>
      <c r="T13" s="227"/>
      <c r="U13" s="160"/>
      <c r="V13" s="142"/>
    </row>
    <row r="14" spans="1:28" ht="15" customHeight="1" x14ac:dyDescent="0.25">
      <c r="A14" s="142"/>
      <c r="B14" s="142"/>
      <c r="C14" s="162" t="s">
        <v>42</v>
      </c>
      <c r="D14" s="189" t="s">
        <v>13</v>
      </c>
      <c r="E14" s="155"/>
      <c r="F14" s="155"/>
      <c r="G14" s="156"/>
      <c r="H14" s="155"/>
      <c r="I14" s="156"/>
      <c r="J14" s="156"/>
      <c r="K14" s="156"/>
      <c r="L14" s="156"/>
      <c r="M14" s="155"/>
      <c r="N14" s="155"/>
      <c r="O14" s="156"/>
      <c r="P14" s="156"/>
      <c r="Q14" s="155"/>
      <c r="R14" s="156"/>
      <c r="S14" s="156"/>
      <c r="T14" s="230"/>
      <c r="U14" s="204">
        <f>HPS!U26</f>
        <v>3600000</v>
      </c>
      <c r="V14" s="200"/>
      <c r="W14" s="71"/>
    </row>
    <row r="15" spans="1:28" ht="15" customHeight="1" x14ac:dyDescent="0.25">
      <c r="A15" s="142"/>
      <c r="B15" s="142"/>
      <c r="C15" s="162" t="s">
        <v>55</v>
      </c>
      <c r="D15" s="189" t="s">
        <v>26</v>
      </c>
      <c r="E15" s="155"/>
      <c r="F15" s="155"/>
      <c r="G15" s="156"/>
      <c r="H15" s="155"/>
      <c r="I15" s="156"/>
      <c r="J15" s="156"/>
      <c r="K15" s="156"/>
      <c r="L15" s="156"/>
      <c r="M15" s="156"/>
      <c r="N15" s="156"/>
      <c r="O15" s="156"/>
      <c r="P15" s="156"/>
      <c r="Q15" s="155"/>
      <c r="R15" s="156"/>
      <c r="S15" s="156"/>
      <c r="T15" s="227"/>
      <c r="U15" s="214">
        <f>HPS!U34</f>
        <v>9525000</v>
      </c>
      <c r="V15" s="200"/>
    </row>
    <row r="16" spans="1:28" ht="15" customHeight="1" thickBot="1" x14ac:dyDescent="0.3">
      <c r="A16" s="142"/>
      <c r="B16" s="142"/>
      <c r="C16" s="190"/>
      <c r="D16" s="213"/>
      <c r="E16" s="179"/>
      <c r="F16" s="179"/>
      <c r="G16" s="178"/>
      <c r="H16" s="179"/>
      <c r="I16" s="178"/>
      <c r="J16" s="178"/>
      <c r="K16" s="211"/>
      <c r="L16" s="211"/>
      <c r="M16" s="178"/>
      <c r="N16" s="178"/>
      <c r="O16" s="178"/>
      <c r="P16" s="178"/>
      <c r="Q16" s="179"/>
      <c r="R16" s="178"/>
      <c r="S16" s="178"/>
      <c r="T16" s="231"/>
      <c r="U16" s="206"/>
      <c r="V16" s="145"/>
    </row>
    <row r="17" spans="1:26" ht="15" customHeight="1" thickBot="1" x14ac:dyDescent="0.3">
      <c r="A17" s="142"/>
      <c r="B17" s="142"/>
      <c r="C17" s="180"/>
      <c r="D17" s="276" t="s">
        <v>67</v>
      </c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181"/>
      <c r="P17" s="181"/>
      <c r="Q17" s="193"/>
      <c r="R17" s="181"/>
      <c r="S17" s="181"/>
      <c r="T17" s="229" t="s">
        <v>104</v>
      </c>
      <c r="U17" s="184">
        <f>SUM(U14:U16)</f>
        <v>13125000</v>
      </c>
      <c r="V17" s="142"/>
    </row>
    <row r="18" spans="1:26" ht="15" customHeight="1" x14ac:dyDescent="0.25">
      <c r="A18" s="142"/>
      <c r="B18" s="142"/>
      <c r="C18" s="215"/>
      <c r="D18" s="216"/>
      <c r="E18" s="216"/>
      <c r="F18" s="216"/>
      <c r="G18" s="217"/>
      <c r="H18" s="216"/>
      <c r="I18" s="217"/>
      <c r="J18" s="217"/>
      <c r="K18" s="217"/>
      <c r="L18" s="217"/>
      <c r="M18" s="217"/>
      <c r="N18" s="217"/>
      <c r="O18" s="217"/>
      <c r="P18" s="217"/>
      <c r="Q18" s="216"/>
      <c r="R18" s="217"/>
      <c r="S18" s="217"/>
      <c r="T18" s="218" t="s">
        <v>112</v>
      </c>
      <c r="U18" s="219">
        <f>U11+U17</f>
        <v>243675000</v>
      </c>
      <c r="V18" s="142"/>
      <c r="X18" s="223">
        <f>250000000/1.11</f>
        <v>225225225.22522521</v>
      </c>
      <c r="Y18" s="223">
        <f>U18-X18</f>
        <v>18449774.77477479</v>
      </c>
      <c r="Z18" s="71">
        <f>Y18/30</f>
        <v>614992.49249249301</v>
      </c>
    </row>
    <row r="19" spans="1:26" ht="15" customHeight="1" x14ac:dyDescent="0.25">
      <c r="A19" s="142"/>
      <c r="B19" s="142"/>
      <c r="C19" s="220"/>
      <c r="D19" s="142"/>
      <c r="E19" s="142"/>
      <c r="F19" s="142"/>
      <c r="G19" s="144"/>
      <c r="H19" s="142"/>
      <c r="I19" s="144"/>
      <c r="J19" s="144"/>
      <c r="K19" s="144"/>
      <c r="L19" s="144"/>
      <c r="M19" s="144"/>
      <c r="N19" s="144"/>
      <c r="O19" s="144"/>
      <c r="P19" s="144"/>
      <c r="Q19" s="142"/>
      <c r="R19" s="144"/>
      <c r="S19" s="144"/>
      <c r="T19" s="221" t="s">
        <v>113</v>
      </c>
      <c r="U19" s="222">
        <f>0.11*U18</f>
        <v>26804250</v>
      </c>
      <c r="V19" s="142"/>
      <c r="Y19" s="224"/>
    </row>
    <row r="20" spans="1:26" ht="15" customHeight="1" x14ac:dyDescent="0.25">
      <c r="A20" s="142"/>
      <c r="B20" s="142"/>
      <c r="C20" s="220"/>
      <c r="D20" s="142"/>
      <c r="E20" s="142"/>
      <c r="F20" s="142"/>
      <c r="G20" s="144"/>
      <c r="H20" s="142"/>
      <c r="I20" s="144"/>
      <c r="J20" s="144"/>
      <c r="K20" s="144"/>
      <c r="L20" s="144"/>
      <c r="M20" s="144"/>
      <c r="N20" s="144"/>
      <c r="O20" s="144"/>
      <c r="P20" s="144"/>
      <c r="Q20" s="142"/>
      <c r="R20" s="142"/>
      <c r="S20" s="194"/>
      <c r="T20" s="221" t="s">
        <v>114</v>
      </c>
      <c r="U20" s="206">
        <f>U18+U19</f>
        <v>270479250</v>
      </c>
      <c r="V20" s="142"/>
      <c r="X20" s="223">
        <v>250000000</v>
      </c>
      <c r="Y20" s="70">
        <f>X20-U20</f>
        <v>-20479250</v>
      </c>
    </row>
    <row r="21" spans="1:26" ht="30" customHeight="1" thickBot="1" x14ac:dyDescent="0.3">
      <c r="A21" s="142"/>
      <c r="B21" s="142"/>
      <c r="C21" s="269" t="s">
        <v>130</v>
      </c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1"/>
      <c r="V21" s="142"/>
    </row>
    <row r="22" spans="1:26" ht="15" customHeight="1" x14ac:dyDescent="0.25">
      <c r="A22" s="142"/>
      <c r="B22" s="142"/>
      <c r="C22" s="144"/>
      <c r="D22" s="142"/>
      <c r="E22" s="142"/>
      <c r="F22" s="142"/>
      <c r="G22" s="144"/>
      <c r="H22" s="142"/>
      <c r="I22" s="144"/>
      <c r="J22" s="144"/>
      <c r="K22" s="144"/>
      <c r="L22" s="144"/>
      <c r="M22" s="144"/>
      <c r="N22" s="144"/>
      <c r="O22" s="144"/>
      <c r="P22" s="144"/>
      <c r="Q22" s="142"/>
      <c r="R22" s="142"/>
      <c r="S22" s="263"/>
      <c r="T22" s="263"/>
      <c r="U22" s="263"/>
      <c r="V22" s="201"/>
    </row>
    <row r="23" spans="1:26" ht="15" customHeight="1" x14ac:dyDescent="0.25">
      <c r="A23" s="142"/>
      <c r="B23" s="142"/>
      <c r="C23" s="144"/>
      <c r="D23" s="142"/>
      <c r="E23" s="142"/>
      <c r="F23" s="142"/>
      <c r="G23" s="144"/>
      <c r="H23" s="142"/>
      <c r="I23" s="144"/>
      <c r="J23" s="144"/>
      <c r="K23" s="144"/>
      <c r="L23" s="144"/>
      <c r="M23" s="144"/>
      <c r="N23" s="144"/>
      <c r="O23" s="144"/>
      <c r="P23" s="144"/>
      <c r="Q23" s="142"/>
      <c r="R23" s="142"/>
      <c r="S23" s="195"/>
      <c r="T23" s="145"/>
      <c r="U23" s="142"/>
      <c r="V23" s="142"/>
    </row>
    <row r="24" spans="1:26" ht="15" customHeight="1" x14ac:dyDescent="0.25">
      <c r="A24" s="142"/>
      <c r="B24" s="142"/>
      <c r="C24" s="144"/>
      <c r="D24" s="142"/>
      <c r="E24" s="142"/>
      <c r="F24" s="142"/>
      <c r="G24" s="144"/>
      <c r="H24" s="142"/>
      <c r="I24" s="144"/>
      <c r="J24" s="144"/>
      <c r="K24" s="144"/>
      <c r="L24" s="144"/>
      <c r="M24" s="144"/>
      <c r="N24" s="144"/>
      <c r="O24" s="144"/>
      <c r="P24" s="144"/>
      <c r="Q24" s="142"/>
      <c r="R24" s="142"/>
      <c r="S24" s="194"/>
      <c r="T24" s="145"/>
      <c r="U24" s="142"/>
      <c r="V24" s="142"/>
    </row>
    <row r="25" spans="1:26" ht="15" customHeight="1" x14ac:dyDescent="0.25">
      <c r="A25" s="142"/>
      <c r="B25" s="142"/>
      <c r="C25" s="144"/>
      <c r="D25" s="142"/>
      <c r="E25" s="142"/>
      <c r="F25" s="142"/>
      <c r="G25" s="144"/>
      <c r="H25" s="142"/>
      <c r="I25" s="144"/>
      <c r="J25" s="144"/>
      <c r="K25" s="144"/>
      <c r="L25" s="144"/>
      <c r="M25" s="144"/>
      <c r="N25" s="144"/>
      <c r="O25" s="144"/>
      <c r="P25" s="144"/>
      <c r="Q25" s="142"/>
      <c r="R25" s="142"/>
      <c r="S25" s="194"/>
      <c r="T25" s="145"/>
      <c r="U25" s="142"/>
      <c r="V25" s="142"/>
    </row>
    <row r="26" spans="1:26" ht="15" customHeight="1" x14ac:dyDescent="0.25">
      <c r="A26" s="142"/>
      <c r="B26" s="142"/>
      <c r="C26" s="144"/>
      <c r="D26" s="142"/>
      <c r="E26" s="142"/>
      <c r="F26" s="142"/>
      <c r="G26" s="144"/>
      <c r="H26" s="142"/>
      <c r="I26" s="144"/>
      <c r="J26" s="144"/>
      <c r="K26" s="144"/>
      <c r="L26" s="144"/>
      <c r="M26" s="144"/>
      <c r="N26" s="144"/>
      <c r="O26" s="144"/>
      <c r="P26" s="144"/>
      <c r="Q26" s="142"/>
      <c r="R26" s="142"/>
      <c r="S26" s="194"/>
      <c r="T26" s="145"/>
      <c r="U26" s="142"/>
      <c r="V26" s="142"/>
    </row>
    <row r="27" spans="1:26" ht="15" customHeight="1" x14ac:dyDescent="0.25">
      <c r="A27" s="142"/>
      <c r="B27" s="142"/>
      <c r="C27" s="144"/>
      <c r="D27" s="142"/>
      <c r="E27" s="142"/>
      <c r="F27" s="142"/>
      <c r="G27" s="144"/>
      <c r="H27" s="142"/>
      <c r="I27" s="144"/>
      <c r="J27" s="144"/>
      <c r="K27" s="144"/>
      <c r="L27" s="144"/>
      <c r="M27" s="144"/>
      <c r="N27" s="144"/>
      <c r="O27" s="144"/>
      <c r="P27" s="144"/>
      <c r="Q27" s="142"/>
      <c r="R27" s="142"/>
      <c r="S27" s="194"/>
      <c r="T27" s="145"/>
      <c r="U27" s="142"/>
      <c r="V27" s="142"/>
    </row>
    <row r="28" spans="1:26" ht="15" customHeight="1" x14ac:dyDescent="0.25">
      <c r="A28" s="142"/>
      <c r="B28" s="142"/>
      <c r="C28" s="144"/>
      <c r="D28" s="142"/>
      <c r="E28" s="142"/>
      <c r="F28" s="142"/>
      <c r="G28" s="144"/>
      <c r="H28" s="142"/>
      <c r="I28" s="144"/>
      <c r="J28" s="144"/>
      <c r="K28" s="144"/>
      <c r="L28" s="144"/>
      <c r="M28" s="144"/>
      <c r="N28" s="144"/>
      <c r="O28" s="144"/>
      <c r="P28" s="144"/>
      <c r="Q28" s="142"/>
      <c r="R28" s="142"/>
      <c r="S28" s="194"/>
      <c r="T28" s="145"/>
      <c r="U28" s="142"/>
      <c r="V28" s="142"/>
    </row>
    <row r="29" spans="1:26" ht="15" customHeight="1" x14ac:dyDescent="0.25">
      <c r="A29" s="142"/>
      <c r="B29" s="142"/>
      <c r="C29" s="144"/>
      <c r="D29" s="142"/>
      <c r="E29" s="142"/>
      <c r="F29" s="142"/>
      <c r="G29" s="144"/>
      <c r="H29" s="142"/>
      <c r="I29" s="144"/>
      <c r="J29" s="144"/>
      <c r="K29" s="144"/>
      <c r="L29" s="144"/>
      <c r="M29" s="144"/>
      <c r="N29" s="144"/>
      <c r="O29" s="144"/>
      <c r="P29" s="144"/>
      <c r="Q29" s="142"/>
      <c r="R29" s="142"/>
      <c r="S29" s="194"/>
      <c r="T29" s="145"/>
      <c r="U29" s="142"/>
      <c r="V29" s="142"/>
    </row>
    <row r="30" spans="1:26" ht="15" customHeight="1" x14ac:dyDescent="0.25">
      <c r="A30" s="142"/>
      <c r="B30" s="142"/>
      <c r="C30" s="144"/>
      <c r="D30" s="142"/>
      <c r="E30" s="142"/>
      <c r="F30" s="142"/>
      <c r="G30" s="144"/>
      <c r="H30" s="142"/>
      <c r="I30" s="144"/>
      <c r="J30" s="144"/>
      <c r="K30" s="144"/>
      <c r="L30" s="144"/>
      <c r="M30" s="144"/>
      <c r="N30" s="144"/>
      <c r="O30" s="144"/>
      <c r="P30" s="144"/>
      <c r="Q30" s="142"/>
      <c r="R30" s="142"/>
      <c r="S30" s="195"/>
      <c r="T30" s="145"/>
      <c r="U30" s="142"/>
      <c r="V30" s="142"/>
    </row>
    <row r="31" spans="1:26" ht="15" customHeight="1" x14ac:dyDescent="0.25">
      <c r="A31" s="142"/>
      <c r="B31" s="142"/>
      <c r="C31" s="144"/>
      <c r="D31" s="142"/>
      <c r="E31" s="142"/>
      <c r="F31" s="142"/>
      <c r="G31" s="144"/>
      <c r="H31" s="142"/>
      <c r="I31" s="144"/>
      <c r="J31" s="144"/>
      <c r="K31" s="144"/>
      <c r="L31" s="144"/>
      <c r="M31" s="144"/>
      <c r="N31" s="144"/>
      <c r="O31" s="144"/>
      <c r="P31" s="144"/>
      <c r="Q31" s="142"/>
      <c r="R31" s="142"/>
      <c r="S31" s="194"/>
      <c r="T31" s="145"/>
      <c r="U31" s="142"/>
      <c r="V31" s="142"/>
    </row>
    <row r="32" spans="1:26" ht="15" customHeight="1" x14ac:dyDescent="0.25">
      <c r="A32" s="142"/>
      <c r="B32" s="142"/>
      <c r="C32" s="144"/>
      <c r="D32" s="142"/>
      <c r="E32" s="142"/>
      <c r="F32" s="142"/>
      <c r="G32" s="144"/>
      <c r="H32" s="142"/>
      <c r="I32" s="144"/>
      <c r="J32" s="144"/>
      <c r="K32" s="144"/>
      <c r="L32" s="144"/>
      <c r="M32" s="144"/>
      <c r="N32" s="144"/>
      <c r="O32" s="144"/>
      <c r="P32" s="144"/>
      <c r="Q32" s="142"/>
      <c r="R32" s="194"/>
      <c r="S32" s="144"/>
      <c r="T32" s="145"/>
      <c r="U32" s="142"/>
      <c r="V32" s="142"/>
    </row>
    <row r="33" spans="1:22" ht="15" customHeight="1" x14ac:dyDescent="0.25">
      <c r="A33" s="142"/>
      <c r="B33" s="142"/>
      <c r="C33" s="144"/>
      <c r="D33" s="142"/>
      <c r="E33" s="142"/>
      <c r="F33" s="142"/>
      <c r="G33" s="144"/>
      <c r="H33" s="142"/>
      <c r="I33" s="144"/>
      <c r="J33" s="144"/>
      <c r="K33" s="144"/>
      <c r="L33" s="144"/>
      <c r="M33" s="144"/>
      <c r="N33" s="144"/>
      <c r="O33" s="144"/>
      <c r="P33" s="144"/>
      <c r="Q33" s="142"/>
      <c r="R33" s="144"/>
      <c r="S33" s="144"/>
      <c r="T33" s="145"/>
      <c r="U33" s="142"/>
      <c r="V33" s="142"/>
    </row>
    <row r="34" spans="1:22" ht="15" customHeight="1" x14ac:dyDescent="0.25">
      <c r="A34" s="142"/>
      <c r="B34" s="142"/>
      <c r="C34" s="144"/>
      <c r="D34" s="142"/>
      <c r="E34" s="142"/>
      <c r="F34" s="142"/>
      <c r="G34" s="144"/>
      <c r="H34" s="142"/>
      <c r="I34" s="144"/>
      <c r="J34" s="144"/>
      <c r="K34" s="144"/>
      <c r="L34" s="144"/>
      <c r="M34" s="144"/>
      <c r="N34" s="144"/>
      <c r="O34" s="144"/>
      <c r="P34" s="144"/>
      <c r="Q34" s="142"/>
      <c r="R34" s="144"/>
      <c r="S34" s="144"/>
      <c r="T34" s="145"/>
      <c r="U34" s="142"/>
      <c r="V34" s="142"/>
    </row>
    <row r="35" spans="1:22" ht="15" customHeight="1" x14ac:dyDescent="0.25">
      <c r="A35" s="142"/>
      <c r="B35" s="142"/>
      <c r="C35" s="144"/>
      <c r="D35" s="142"/>
      <c r="E35" s="142"/>
      <c r="F35" s="142"/>
      <c r="G35" s="144"/>
      <c r="H35" s="142"/>
      <c r="I35" s="144"/>
      <c r="J35" s="144"/>
      <c r="K35" s="144"/>
      <c r="L35" s="144"/>
      <c r="M35" s="144"/>
      <c r="N35" s="144"/>
      <c r="O35" s="144"/>
      <c r="P35" s="144"/>
      <c r="Q35" s="142"/>
      <c r="R35" s="144"/>
      <c r="S35" s="144"/>
      <c r="T35" s="196"/>
      <c r="U35" s="142"/>
      <c r="V35" s="142"/>
    </row>
    <row r="36" spans="1:22" ht="15" customHeight="1" x14ac:dyDescent="0.25">
      <c r="A36" s="142"/>
      <c r="B36" s="142"/>
      <c r="C36" s="144"/>
      <c r="D36" s="142"/>
      <c r="E36" s="142"/>
      <c r="F36" s="142"/>
      <c r="G36" s="144"/>
      <c r="H36" s="142"/>
      <c r="I36" s="144"/>
      <c r="J36" s="144"/>
      <c r="K36" s="144"/>
      <c r="L36" s="144"/>
      <c r="M36" s="144"/>
      <c r="N36" s="144"/>
      <c r="O36" s="144"/>
      <c r="P36" s="144"/>
      <c r="Q36" s="142"/>
      <c r="R36" s="144"/>
      <c r="S36" s="144"/>
      <c r="T36" s="145"/>
      <c r="U36" s="142"/>
      <c r="V36" s="142"/>
    </row>
    <row r="37" spans="1:22" ht="15" customHeight="1" x14ac:dyDescent="0.25">
      <c r="A37" s="142"/>
      <c r="B37" s="142"/>
      <c r="C37" s="144"/>
      <c r="D37" s="142"/>
      <c r="E37" s="142"/>
      <c r="F37" s="142"/>
      <c r="G37" s="144"/>
      <c r="H37" s="142"/>
      <c r="I37" s="144"/>
      <c r="J37" s="144"/>
      <c r="K37" s="144"/>
      <c r="L37" s="144"/>
      <c r="M37" s="144"/>
      <c r="N37" s="144"/>
      <c r="O37" s="144"/>
      <c r="P37" s="144"/>
      <c r="Q37" s="142"/>
      <c r="R37" s="144"/>
      <c r="S37" s="144"/>
      <c r="T37" s="145"/>
      <c r="U37" s="142"/>
      <c r="V37" s="142"/>
    </row>
    <row r="38" spans="1:22" ht="15" customHeight="1" x14ac:dyDescent="0.25">
      <c r="A38" s="142"/>
      <c r="B38" s="142"/>
      <c r="C38" s="144"/>
      <c r="D38" s="142"/>
      <c r="E38" s="142"/>
      <c r="F38" s="142"/>
      <c r="G38" s="144"/>
      <c r="H38" s="142"/>
      <c r="I38" s="142"/>
      <c r="J38" s="144"/>
      <c r="K38" s="144"/>
      <c r="L38" s="144"/>
      <c r="M38" s="144"/>
      <c r="N38" s="144"/>
      <c r="O38" s="144"/>
      <c r="P38" s="144"/>
      <c r="Q38" s="142"/>
      <c r="R38" s="144"/>
      <c r="S38" s="144"/>
      <c r="T38" s="145"/>
      <c r="U38" s="142"/>
      <c r="V38" s="142"/>
    </row>
    <row r="39" spans="1:22" ht="15" customHeight="1" x14ac:dyDescent="0.25">
      <c r="A39" s="142"/>
      <c r="B39" s="142"/>
      <c r="C39" s="144"/>
      <c r="D39" s="142"/>
      <c r="E39" s="142"/>
      <c r="F39" s="142"/>
      <c r="G39" s="144"/>
      <c r="H39" s="142"/>
      <c r="I39" s="144"/>
      <c r="J39" s="144"/>
      <c r="K39" s="144"/>
      <c r="L39" s="144"/>
      <c r="M39" s="144"/>
      <c r="N39" s="144"/>
      <c r="O39" s="144"/>
      <c r="P39" s="144"/>
      <c r="Q39" s="142"/>
      <c r="R39" s="144"/>
      <c r="S39" s="144"/>
      <c r="T39" s="145"/>
      <c r="U39" s="142"/>
      <c r="V39" s="142"/>
    </row>
    <row r="40" spans="1:22" ht="15" customHeight="1" x14ac:dyDescent="0.25">
      <c r="A40" s="142"/>
      <c r="B40" s="142"/>
      <c r="C40" s="144"/>
      <c r="D40" s="142"/>
      <c r="E40" s="142"/>
      <c r="F40" s="142"/>
      <c r="G40" s="144"/>
      <c r="H40" s="142"/>
      <c r="I40" s="142"/>
      <c r="J40" s="144"/>
      <c r="K40" s="144"/>
      <c r="L40" s="144"/>
      <c r="M40" s="144"/>
      <c r="N40" s="144"/>
      <c r="O40" s="144"/>
      <c r="P40" s="144"/>
      <c r="Q40" s="142"/>
      <c r="R40" s="144"/>
      <c r="S40" s="144"/>
      <c r="T40" s="145"/>
      <c r="U40" s="142"/>
      <c r="V40" s="142"/>
    </row>
    <row r="41" spans="1:22" ht="15" customHeight="1" x14ac:dyDescent="0.25">
      <c r="A41" s="142"/>
      <c r="B41" s="142"/>
      <c r="C41" s="144"/>
      <c r="D41" s="142"/>
      <c r="E41" s="142"/>
      <c r="F41" s="142"/>
      <c r="G41" s="144"/>
      <c r="H41" s="142"/>
      <c r="I41" s="144"/>
      <c r="J41" s="144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</row>
    <row r="42" spans="1:22" ht="15" customHeight="1" x14ac:dyDescent="0.25">
      <c r="A42" s="142"/>
      <c r="B42" s="142"/>
      <c r="C42" s="144"/>
      <c r="D42" s="142"/>
      <c r="E42" s="142"/>
      <c r="F42" s="142"/>
      <c r="G42" s="144"/>
      <c r="H42" s="142"/>
      <c r="I42" s="144"/>
      <c r="J42" s="144"/>
      <c r="K42" s="144"/>
      <c r="L42" s="144"/>
      <c r="M42" s="144"/>
      <c r="N42" s="144"/>
      <c r="O42" s="144"/>
      <c r="P42" s="144"/>
      <c r="Q42" s="142"/>
      <c r="R42" s="144"/>
      <c r="S42" s="144"/>
      <c r="T42" s="145"/>
      <c r="U42" s="142"/>
      <c r="V42" s="142"/>
    </row>
    <row r="43" spans="1:22" ht="15" customHeight="1" x14ac:dyDescent="0.25">
      <c r="A43" s="142"/>
      <c r="B43" s="142"/>
      <c r="C43" s="144"/>
      <c r="D43" s="142"/>
      <c r="E43" s="142"/>
      <c r="F43" s="142"/>
      <c r="G43" s="144"/>
      <c r="H43" s="142"/>
      <c r="I43" s="142"/>
      <c r="J43" s="144"/>
      <c r="K43" s="144"/>
      <c r="L43" s="144"/>
      <c r="M43" s="144"/>
      <c r="N43" s="144"/>
      <c r="O43" s="144"/>
      <c r="P43" s="144"/>
      <c r="Q43" s="142"/>
      <c r="R43" s="144"/>
      <c r="S43" s="144"/>
      <c r="T43" s="145"/>
      <c r="U43" s="142"/>
      <c r="V43" s="142"/>
    </row>
    <row r="44" spans="1:22" ht="15" customHeight="1" x14ac:dyDescent="0.25">
      <c r="A44" s="142"/>
      <c r="B44" s="142"/>
      <c r="C44" s="144"/>
      <c r="D44" s="142"/>
      <c r="E44" s="142"/>
      <c r="F44" s="142"/>
      <c r="G44" s="144"/>
      <c r="H44" s="142"/>
      <c r="I44" s="144"/>
      <c r="J44" s="144"/>
      <c r="K44" s="142"/>
      <c r="L44" s="142"/>
      <c r="M44" s="142"/>
      <c r="N44" s="142"/>
      <c r="O44" s="142"/>
      <c r="P44" s="142"/>
      <c r="Q44" s="142"/>
      <c r="R44" s="142"/>
      <c r="S44" s="142"/>
      <c r="T44" s="145"/>
      <c r="U44" s="142"/>
      <c r="V44" s="142"/>
    </row>
    <row r="45" spans="1:22" ht="15" customHeight="1" x14ac:dyDescent="0.25">
      <c r="A45" s="142"/>
      <c r="B45" s="142"/>
      <c r="C45" s="144"/>
      <c r="D45" s="142"/>
      <c r="E45" s="142"/>
      <c r="F45" s="142"/>
      <c r="G45" s="144"/>
      <c r="H45" s="142"/>
      <c r="I45" s="144"/>
      <c r="J45" s="144"/>
      <c r="K45" s="144"/>
      <c r="L45" s="144"/>
      <c r="M45" s="144"/>
      <c r="N45" s="144"/>
      <c r="O45" s="144"/>
      <c r="P45" s="144"/>
      <c r="Q45" s="142"/>
      <c r="R45" s="144"/>
      <c r="S45" s="144"/>
      <c r="T45" s="145"/>
      <c r="U45" s="142"/>
      <c r="V45" s="142"/>
    </row>
    <row r="46" spans="1:22" x14ac:dyDescent="0.25">
      <c r="A46" s="142"/>
      <c r="B46" s="142"/>
      <c r="C46" s="144"/>
      <c r="D46" s="142"/>
      <c r="E46" s="142"/>
      <c r="F46" s="142"/>
      <c r="G46" s="144"/>
      <c r="H46" s="142"/>
      <c r="I46" s="144"/>
      <c r="J46" s="144"/>
      <c r="K46" s="142"/>
      <c r="L46" s="144"/>
      <c r="M46" s="144"/>
      <c r="N46" s="144"/>
      <c r="O46" s="144"/>
      <c r="P46" s="144"/>
      <c r="Q46" s="142"/>
      <c r="R46" s="144"/>
      <c r="S46" s="144"/>
      <c r="T46" s="145"/>
      <c r="U46" s="142"/>
      <c r="V46" s="142"/>
    </row>
    <row r="47" spans="1:22" x14ac:dyDescent="0.25">
      <c r="K47" s="69"/>
      <c r="L47" s="69"/>
      <c r="M47" s="69"/>
      <c r="N47" s="69"/>
      <c r="O47" s="69"/>
      <c r="P47" s="69"/>
      <c r="R47" s="69"/>
      <c r="S47" s="69"/>
      <c r="T47" s="69"/>
    </row>
  </sheetData>
  <mergeCells count="9">
    <mergeCell ref="S22:U22"/>
    <mergeCell ref="C1:U1"/>
    <mergeCell ref="C2:U2"/>
    <mergeCell ref="C3:U3"/>
    <mergeCell ref="D5:T5"/>
    <mergeCell ref="C21:U21"/>
    <mergeCell ref="D10:H10"/>
    <mergeCell ref="D11:N11"/>
    <mergeCell ref="D17:N17"/>
  </mergeCells>
  <printOptions horizontalCentered="1"/>
  <pageMargins left="0.78740157480314965" right="0.39370078740157483" top="0.78740157480314965" bottom="0.39370078740157483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5"/>
  <sheetViews>
    <sheetView view="pageBreakPreview" topLeftCell="C1" zoomScale="115" zoomScaleNormal="100" zoomScaleSheetLayoutView="115" workbookViewId="0">
      <selection activeCell="C3" sqref="C3:U3"/>
    </sheetView>
  </sheetViews>
  <sheetFormatPr defaultColWidth="8.85546875" defaultRowHeight="14.25" x14ac:dyDescent="0.25"/>
  <cols>
    <col min="1" max="1" width="8.85546875" style="69"/>
    <col min="2" max="2" width="2" style="69" customWidth="1"/>
    <col min="3" max="3" width="3.140625" style="68" customWidth="1"/>
    <col min="4" max="4" width="2.85546875" style="69" customWidth="1"/>
    <col min="5" max="5" width="22.5703125" style="69" customWidth="1"/>
    <col min="6" max="6" width="1.42578125" style="69" customWidth="1"/>
    <col min="7" max="7" width="1.85546875" style="68" customWidth="1"/>
    <col min="8" max="8" width="6" style="69" customWidth="1"/>
    <col min="9" max="9" width="1.28515625" style="68" customWidth="1"/>
    <col min="10" max="10" width="3" style="68" customWidth="1"/>
    <col min="11" max="11" width="2.85546875" style="68" customWidth="1"/>
    <col min="12" max="12" width="3.42578125" style="68" customWidth="1"/>
    <col min="13" max="13" width="15.85546875" style="68" hidden="1" customWidth="1"/>
    <col min="14" max="14" width="30.28515625" style="68" hidden="1" customWidth="1"/>
    <col min="15" max="15" width="3.5703125" style="68" hidden="1" customWidth="1"/>
    <col min="16" max="16" width="2" style="68" hidden="1" customWidth="1"/>
    <col min="17" max="17" width="2" style="69" hidden="1" customWidth="1"/>
    <col min="18" max="18" width="7.5703125" style="68" customWidth="1"/>
    <col min="19" max="19" width="8.140625" style="68" customWidth="1"/>
    <col min="20" max="20" width="12.28515625" style="70" customWidth="1"/>
    <col min="21" max="21" width="12.7109375" style="69" customWidth="1"/>
    <col min="22" max="22" width="1.28515625" style="69" customWidth="1"/>
    <col min="23" max="23" width="11.5703125" style="69" customWidth="1"/>
    <col min="24" max="24" width="15.42578125" style="69" customWidth="1"/>
    <col min="25" max="25" width="19.28515625" style="69" customWidth="1"/>
    <col min="26" max="26" width="21.140625" style="69" customWidth="1"/>
    <col min="27" max="27" width="22.140625" style="69" customWidth="1"/>
    <col min="28" max="28" width="20" style="69" customWidth="1"/>
    <col min="29" max="16384" width="8.85546875" style="69"/>
  </cols>
  <sheetData>
    <row r="1" spans="1:28" ht="18" customHeight="1" x14ac:dyDescent="0.25">
      <c r="A1" s="142"/>
      <c r="B1" s="142"/>
      <c r="C1" s="299" t="s">
        <v>133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143"/>
    </row>
    <row r="2" spans="1:28" ht="15.75" customHeight="1" x14ac:dyDescent="0.25">
      <c r="A2" s="142"/>
      <c r="B2" s="142"/>
      <c r="C2" s="265" t="s">
        <v>132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198"/>
    </row>
    <row r="3" spans="1:28" ht="15" customHeight="1" x14ac:dyDescent="0.25">
      <c r="A3" s="142"/>
      <c r="B3" s="142"/>
      <c r="C3" s="264" t="s">
        <v>131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143"/>
    </row>
    <row r="4" spans="1:28" ht="15" customHeight="1" thickBot="1" x14ac:dyDescent="0.3">
      <c r="A4" s="142"/>
      <c r="B4" s="142"/>
      <c r="C4" s="143"/>
      <c r="D4" s="142"/>
      <c r="E4" s="142"/>
      <c r="F4" s="142"/>
      <c r="G4" s="144"/>
      <c r="H4" s="142"/>
      <c r="I4" s="144"/>
      <c r="J4" s="144"/>
      <c r="K4" s="144"/>
      <c r="L4" s="144"/>
      <c r="M4" s="144"/>
      <c r="N4" s="144"/>
      <c r="O4" s="144"/>
      <c r="P4" s="144"/>
      <c r="Q4" s="142"/>
      <c r="R4" s="144"/>
      <c r="S4" s="144"/>
      <c r="T4" s="145"/>
      <c r="U4" s="142"/>
      <c r="V4" s="142"/>
    </row>
    <row r="5" spans="1:28" ht="15" customHeight="1" x14ac:dyDescent="0.25">
      <c r="A5" s="142"/>
      <c r="B5" s="142"/>
      <c r="C5" s="280" t="s">
        <v>4</v>
      </c>
      <c r="D5" s="283" t="s">
        <v>35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78" t="s">
        <v>36</v>
      </c>
      <c r="S5" s="278" t="s">
        <v>37</v>
      </c>
      <c r="T5" s="278" t="s">
        <v>38</v>
      </c>
      <c r="U5" s="279"/>
      <c r="V5" s="143"/>
    </row>
    <row r="6" spans="1:28" ht="30" customHeight="1" thickBot="1" x14ac:dyDescent="0.3">
      <c r="A6" s="142"/>
      <c r="B6" s="142"/>
      <c r="C6" s="281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2"/>
      <c r="S6" s="282"/>
      <c r="T6" s="146" t="s">
        <v>39</v>
      </c>
      <c r="U6" s="147" t="s">
        <v>40</v>
      </c>
      <c r="V6" s="143"/>
      <c r="Y6" s="69">
        <v>65425225.225225203</v>
      </c>
    </row>
    <row r="7" spans="1:28" ht="15" customHeight="1" x14ac:dyDescent="0.25">
      <c r="A7" s="142"/>
      <c r="B7" s="142"/>
      <c r="C7" s="197" t="s">
        <v>0</v>
      </c>
      <c r="D7" s="154" t="s">
        <v>41</v>
      </c>
      <c r="E7" s="155"/>
      <c r="F7" s="155"/>
      <c r="G7" s="156"/>
      <c r="H7" s="155"/>
      <c r="I7" s="156"/>
      <c r="J7" s="156"/>
      <c r="K7" s="156"/>
      <c r="L7" s="156"/>
      <c r="M7" s="156"/>
      <c r="N7" s="156"/>
      <c r="O7" s="156"/>
      <c r="P7" s="156"/>
      <c r="Q7" s="157"/>
      <c r="R7" s="158"/>
      <c r="S7" s="158"/>
      <c r="T7" s="159"/>
      <c r="U7" s="160"/>
      <c r="V7" s="142"/>
    </row>
    <row r="8" spans="1:28" ht="15" customHeight="1" x14ac:dyDescent="0.25">
      <c r="A8" s="142"/>
      <c r="B8" s="142"/>
      <c r="C8" s="153" t="s">
        <v>42</v>
      </c>
      <c r="D8" s="154" t="s">
        <v>43</v>
      </c>
      <c r="E8" s="155"/>
      <c r="F8" s="155"/>
      <c r="G8" s="156"/>
      <c r="H8" s="155"/>
      <c r="I8" s="156"/>
      <c r="J8" s="156"/>
      <c r="K8" s="156"/>
      <c r="L8" s="156"/>
      <c r="M8" s="156"/>
      <c r="N8" s="156"/>
      <c r="O8" s="156"/>
      <c r="P8" s="156"/>
      <c r="Q8" s="157"/>
      <c r="R8" s="158"/>
      <c r="S8" s="158"/>
      <c r="T8" s="159"/>
      <c r="U8" s="161"/>
      <c r="V8" s="200"/>
    </row>
    <row r="9" spans="1:28" ht="15" customHeight="1" x14ac:dyDescent="0.25">
      <c r="A9" s="142"/>
      <c r="B9" s="142"/>
      <c r="C9" s="162"/>
      <c r="D9" s="163" t="s">
        <v>44</v>
      </c>
      <c r="E9" s="155" t="s">
        <v>45</v>
      </c>
      <c r="F9" s="164" t="s">
        <v>46</v>
      </c>
      <c r="G9" s="156">
        <v>1</v>
      </c>
      <c r="H9" s="155" t="s">
        <v>110</v>
      </c>
      <c r="I9" s="156" t="s">
        <v>48</v>
      </c>
      <c r="J9" s="156">
        <v>3</v>
      </c>
      <c r="K9" s="165" t="s">
        <v>111</v>
      </c>
      <c r="L9" s="165" t="s">
        <v>50</v>
      </c>
      <c r="M9" s="155" t="s">
        <v>51</v>
      </c>
      <c r="N9" s="155" t="s">
        <v>52</v>
      </c>
      <c r="O9" s="156"/>
      <c r="P9" s="156"/>
      <c r="Q9" s="157"/>
      <c r="R9" s="158">
        <f>G9*J9</f>
        <v>3</v>
      </c>
      <c r="S9" s="158" t="s">
        <v>53</v>
      </c>
      <c r="T9" s="159">
        <f>ROUNDUP('Renumeras Min'!H10,-5)</f>
        <v>27800000</v>
      </c>
      <c r="U9" s="166">
        <f>R9*T9</f>
        <v>83400000</v>
      </c>
      <c r="V9" s="145"/>
      <c r="X9" s="71">
        <v>60900000</v>
      </c>
      <c r="Y9" s="254">
        <f>(X9/X$12)*Y$12</f>
        <v>33967572.175756313</v>
      </c>
      <c r="Z9" s="254">
        <f>X9+Y9</f>
        <v>94867572.175756305</v>
      </c>
      <c r="AA9" s="254">
        <f>Z9/3</f>
        <v>31622524.058585435</v>
      </c>
      <c r="AB9" s="254">
        <f>AA9/0.964</f>
        <v>32803448.193553358</v>
      </c>
    </row>
    <row r="10" spans="1:28" ht="60" customHeight="1" x14ac:dyDescent="0.25">
      <c r="A10" s="142"/>
      <c r="B10" s="142"/>
      <c r="C10" s="162"/>
      <c r="D10" s="163"/>
      <c r="E10" s="203" t="str">
        <f>'Renumeras Min'!E10</f>
        <v>S1 T. Sipil/ T. Arsitektur, Ahli Madya Teknik Bangunan Gedung/ Ahli Madya Arsitektur, pengalaman 5 tahun</v>
      </c>
      <c r="F10" s="164"/>
      <c r="G10" s="156"/>
      <c r="H10" s="155"/>
      <c r="I10" s="156"/>
      <c r="J10" s="156"/>
      <c r="K10" s="165"/>
      <c r="L10" s="165"/>
      <c r="M10" s="155"/>
      <c r="N10" s="155"/>
      <c r="O10" s="156"/>
      <c r="P10" s="156"/>
      <c r="Q10" s="157"/>
      <c r="R10" s="158"/>
      <c r="S10" s="158"/>
      <c r="T10" s="159"/>
      <c r="U10" s="166"/>
      <c r="V10" s="145"/>
      <c r="X10" s="71"/>
    </row>
    <row r="11" spans="1:28" ht="15" customHeight="1" x14ac:dyDescent="0.25">
      <c r="A11" s="142"/>
      <c r="B11" s="142"/>
      <c r="C11" s="162"/>
      <c r="D11" s="163">
        <v>2</v>
      </c>
      <c r="E11" s="155" t="s">
        <v>115</v>
      </c>
      <c r="F11" s="164" t="s">
        <v>46</v>
      </c>
      <c r="G11" s="156">
        <v>1</v>
      </c>
      <c r="H11" s="155" t="s">
        <v>110</v>
      </c>
      <c r="I11" s="156" t="s">
        <v>48</v>
      </c>
      <c r="J11" s="156">
        <v>3</v>
      </c>
      <c r="K11" s="165" t="s">
        <v>111</v>
      </c>
      <c r="L11" s="165" t="s">
        <v>50</v>
      </c>
      <c r="M11" s="155" t="s">
        <v>51</v>
      </c>
      <c r="N11" s="155" t="s">
        <v>52</v>
      </c>
      <c r="O11" s="156"/>
      <c r="P11" s="156"/>
      <c r="Q11" s="157"/>
      <c r="R11" s="158">
        <f>G11*J11</f>
        <v>3</v>
      </c>
      <c r="S11" s="158" t="s">
        <v>53</v>
      </c>
      <c r="T11" s="159">
        <f>ROUNDUP('Renumeras Min'!H11,-5)</f>
        <v>24900000</v>
      </c>
      <c r="U11" s="205">
        <f>R11*T11</f>
        <v>74700000</v>
      </c>
      <c r="V11" s="145"/>
      <c r="X11" s="71">
        <v>56400000</v>
      </c>
      <c r="Y11" s="254">
        <f>(X11/X$12)*Y$12</f>
        <v>31457653.049468897</v>
      </c>
      <c r="Z11" s="254">
        <f>X11+Y11</f>
        <v>87857653.049468905</v>
      </c>
      <c r="AA11" s="254">
        <f>Z11/3</f>
        <v>29285884.349822968</v>
      </c>
      <c r="AB11" s="254">
        <f>AA11/0.964</f>
        <v>30379548.08072922</v>
      </c>
    </row>
    <row r="12" spans="1:28" ht="60" customHeight="1" x14ac:dyDescent="0.25">
      <c r="A12" s="142"/>
      <c r="B12" s="142"/>
      <c r="C12" s="162"/>
      <c r="D12" s="163"/>
      <c r="E12" s="203" t="str">
        <f>'Renumeras Min'!E11</f>
        <v>S1 T. Sipil/ T. Arsitektur, Ahli Muda Teknik Bangunan Gedung/ Ahli Muda Arsitektur, pengalaman 5 tahun</v>
      </c>
      <c r="F12" s="164"/>
      <c r="G12" s="156"/>
      <c r="H12" s="155"/>
      <c r="I12" s="156"/>
      <c r="J12" s="156"/>
      <c r="K12" s="165"/>
      <c r="L12" s="165"/>
      <c r="M12" s="155"/>
      <c r="N12" s="155"/>
      <c r="O12" s="156"/>
      <c r="P12" s="156"/>
      <c r="Q12" s="157"/>
      <c r="R12" s="158"/>
      <c r="S12" s="158"/>
      <c r="T12" s="159"/>
      <c r="U12" s="166"/>
      <c r="V12" s="145"/>
      <c r="X12" s="253">
        <f>SUM(X9:X11)</f>
        <v>117300000</v>
      </c>
      <c r="Y12" s="71">
        <v>65425225.225225203</v>
      </c>
      <c r="Z12" s="253">
        <f>SUM(Z9:Z11)</f>
        <v>182725225.22522521</v>
      </c>
    </row>
    <row r="13" spans="1:28" ht="15" customHeight="1" x14ac:dyDescent="0.25">
      <c r="A13" s="142"/>
      <c r="B13" s="142"/>
      <c r="C13" s="162"/>
      <c r="D13" s="167"/>
      <c r="E13" s="203"/>
      <c r="F13" s="164"/>
      <c r="G13" s="156"/>
      <c r="H13" s="155"/>
      <c r="I13" s="156"/>
      <c r="J13" s="156"/>
      <c r="K13" s="165"/>
      <c r="L13" s="165"/>
      <c r="M13" s="155"/>
      <c r="N13" s="155"/>
      <c r="O13" s="156"/>
      <c r="P13" s="156"/>
      <c r="Q13" s="157"/>
      <c r="R13" s="158"/>
      <c r="S13" s="158"/>
      <c r="T13" s="207" t="s">
        <v>106</v>
      </c>
      <c r="U13" s="161">
        <f>SUM(U9:U12)</f>
        <v>158100000</v>
      </c>
      <c r="V13" s="145"/>
    </row>
    <row r="14" spans="1:28" ht="15" customHeight="1" x14ac:dyDescent="0.25">
      <c r="A14" s="142"/>
      <c r="B14" s="142"/>
      <c r="C14" s="168"/>
      <c r="D14" s="169"/>
      <c r="E14" s="155"/>
      <c r="F14" s="155"/>
      <c r="G14" s="156"/>
      <c r="H14" s="155"/>
      <c r="I14" s="156"/>
      <c r="J14" s="170"/>
      <c r="K14" s="156"/>
      <c r="L14" s="156"/>
      <c r="M14" s="155"/>
      <c r="N14" s="155"/>
      <c r="O14" s="156"/>
      <c r="P14" s="156"/>
      <c r="Q14" s="171"/>
      <c r="R14" s="172"/>
      <c r="S14" s="172"/>
      <c r="T14" s="173"/>
      <c r="U14" s="160"/>
      <c r="V14" s="142"/>
    </row>
    <row r="15" spans="1:28" ht="15" customHeight="1" x14ac:dyDescent="0.25">
      <c r="A15" s="142"/>
      <c r="B15" s="142"/>
      <c r="C15" s="153" t="s">
        <v>55</v>
      </c>
      <c r="D15" s="154" t="s">
        <v>56</v>
      </c>
      <c r="E15" s="155"/>
      <c r="F15" s="155"/>
      <c r="G15" s="156"/>
      <c r="H15" s="155"/>
      <c r="I15" s="156"/>
      <c r="J15" s="170"/>
      <c r="K15" s="156"/>
      <c r="L15" s="156"/>
      <c r="M15" s="155"/>
      <c r="N15" s="155"/>
      <c r="O15" s="156"/>
      <c r="P15" s="156"/>
      <c r="Q15" s="157"/>
      <c r="R15" s="158"/>
      <c r="S15" s="158"/>
      <c r="T15" s="159"/>
      <c r="U15" s="175"/>
      <c r="V15" s="200"/>
    </row>
    <row r="16" spans="1:28" ht="15" customHeight="1" x14ac:dyDescent="0.25">
      <c r="A16" s="142"/>
      <c r="B16" s="142"/>
      <c r="C16" s="162"/>
      <c r="D16" s="255" t="s">
        <v>44</v>
      </c>
      <c r="E16" s="155" t="s">
        <v>57</v>
      </c>
      <c r="F16" s="164" t="s">
        <v>46</v>
      </c>
      <c r="G16" s="156">
        <v>2</v>
      </c>
      <c r="H16" s="155" t="s">
        <v>47</v>
      </c>
      <c r="I16" s="156" t="s">
        <v>48</v>
      </c>
      <c r="J16" s="156">
        <v>3</v>
      </c>
      <c r="K16" s="165" t="str">
        <f>K11</f>
        <v>bln</v>
      </c>
      <c r="L16" s="165" t="s">
        <v>50</v>
      </c>
      <c r="M16" s="155" t="s">
        <v>58</v>
      </c>
      <c r="N16" s="155" t="s">
        <v>59</v>
      </c>
      <c r="O16" s="156"/>
      <c r="P16" s="156"/>
      <c r="Q16" s="157"/>
      <c r="R16" s="176">
        <f>G16*J16</f>
        <v>6</v>
      </c>
      <c r="S16" s="158" t="s">
        <v>53</v>
      </c>
      <c r="T16" s="159">
        <f>ROUNDUP((0.905*12250000),-5)</f>
        <v>11100000</v>
      </c>
      <c r="U16" s="166">
        <f>R16*T16</f>
        <v>66600000</v>
      </c>
      <c r="V16" s="145"/>
    </row>
    <row r="17" spans="1:24" ht="30" customHeight="1" x14ac:dyDescent="0.25">
      <c r="A17" s="142"/>
      <c r="B17" s="142"/>
      <c r="C17" s="162"/>
      <c r="D17" s="163"/>
      <c r="E17" s="203" t="s">
        <v>103</v>
      </c>
      <c r="F17" s="164"/>
      <c r="G17" s="156"/>
      <c r="H17" s="155"/>
      <c r="I17" s="156"/>
      <c r="J17" s="156"/>
      <c r="K17" s="165"/>
      <c r="L17" s="165"/>
      <c r="M17" s="155"/>
      <c r="N17" s="155"/>
      <c r="O17" s="156"/>
      <c r="P17" s="156"/>
      <c r="Q17" s="157"/>
      <c r="R17" s="176"/>
      <c r="S17" s="158"/>
      <c r="T17" s="159"/>
      <c r="U17" s="166"/>
      <c r="V17" s="145"/>
    </row>
    <row r="18" spans="1:24" ht="30" customHeight="1" x14ac:dyDescent="0.25">
      <c r="A18" s="142"/>
      <c r="B18" s="142"/>
      <c r="C18" s="208"/>
      <c r="D18" s="163">
        <v>2</v>
      </c>
      <c r="E18" s="155" t="s">
        <v>126</v>
      </c>
      <c r="F18" s="164" t="s">
        <v>46</v>
      </c>
      <c r="G18" s="156">
        <v>1</v>
      </c>
      <c r="H18" s="155" t="s">
        <v>47</v>
      </c>
      <c r="I18" s="156" t="s">
        <v>48</v>
      </c>
      <c r="J18" s="156">
        <v>3</v>
      </c>
      <c r="K18" s="165" t="str">
        <f>K16</f>
        <v>bln</v>
      </c>
      <c r="L18" s="165" t="s">
        <v>50</v>
      </c>
      <c r="M18" s="155" t="s">
        <v>58</v>
      </c>
      <c r="N18" s="155" t="s">
        <v>59</v>
      </c>
      <c r="O18" s="156"/>
      <c r="P18" s="156"/>
      <c r="Q18" s="157"/>
      <c r="R18" s="176">
        <f>1</f>
        <v>1</v>
      </c>
      <c r="S18" s="158" t="s">
        <v>53</v>
      </c>
      <c r="T18" s="159">
        <v>5850000</v>
      </c>
      <c r="U18" s="205">
        <f>R18*T18</f>
        <v>5850000</v>
      </c>
      <c r="V18" s="145"/>
    </row>
    <row r="19" spans="1:24" ht="30" customHeight="1" x14ac:dyDescent="0.25">
      <c r="A19" s="142"/>
      <c r="B19" s="142"/>
      <c r="C19" s="208"/>
      <c r="D19" s="163"/>
      <c r="E19" s="203" t="s">
        <v>103</v>
      </c>
      <c r="F19" s="164"/>
      <c r="G19" s="156"/>
      <c r="H19" s="155"/>
      <c r="I19" s="156"/>
      <c r="J19" s="156"/>
      <c r="K19" s="165"/>
      <c r="L19" s="165"/>
      <c r="M19" s="155"/>
      <c r="N19" s="155"/>
      <c r="O19" s="156"/>
      <c r="P19" s="156"/>
      <c r="Q19" s="157"/>
      <c r="R19" s="176"/>
      <c r="S19" s="158"/>
      <c r="T19" s="159"/>
      <c r="U19" s="166"/>
      <c r="V19" s="145"/>
    </row>
    <row r="20" spans="1:24" ht="15" customHeight="1" thickBot="1" x14ac:dyDescent="0.3">
      <c r="A20" s="142"/>
      <c r="B20" s="142"/>
      <c r="C20" s="208"/>
      <c r="D20" s="209"/>
      <c r="E20" s="179"/>
      <c r="F20" s="210"/>
      <c r="G20" s="178"/>
      <c r="H20" s="179"/>
      <c r="I20" s="178"/>
      <c r="J20" s="178"/>
      <c r="K20" s="211"/>
      <c r="L20" s="211"/>
      <c r="M20" s="179"/>
      <c r="N20" s="179"/>
      <c r="O20" s="178"/>
      <c r="P20" s="178"/>
      <c r="Q20" s="191"/>
      <c r="R20" s="192"/>
      <c r="S20" s="192"/>
      <c r="T20" s="207" t="s">
        <v>107</v>
      </c>
      <c r="U20" s="206">
        <f>SUM(U16:U18)</f>
        <v>72450000</v>
      </c>
      <c r="V20" s="145"/>
    </row>
    <row r="21" spans="1:24" ht="15" customHeight="1" thickBot="1" x14ac:dyDescent="0.3">
      <c r="A21" s="142"/>
      <c r="B21" s="142"/>
      <c r="C21" s="180"/>
      <c r="D21" s="274" t="s">
        <v>60</v>
      </c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181"/>
      <c r="P21" s="181"/>
      <c r="Q21" s="182"/>
      <c r="R21" s="183"/>
      <c r="S21" s="183"/>
      <c r="T21" s="212" t="s">
        <v>102</v>
      </c>
      <c r="U21" s="184">
        <f>U13+U20</f>
        <v>230550000</v>
      </c>
      <c r="V21" s="200"/>
    </row>
    <row r="22" spans="1:24" ht="15" customHeight="1" x14ac:dyDescent="0.25">
      <c r="A22" s="142"/>
      <c r="B22" s="142"/>
      <c r="C22" s="153" t="s">
        <v>1</v>
      </c>
      <c r="D22" s="154" t="s">
        <v>61</v>
      </c>
      <c r="E22" s="155"/>
      <c r="F22" s="155"/>
      <c r="G22" s="156"/>
      <c r="H22" s="155"/>
      <c r="I22" s="156"/>
      <c r="J22" s="156"/>
      <c r="K22" s="156"/>
      <c r="L22" s="156"/>
      <c r="M22" s="155"/>
      <c r="N22" s="155"/>
      <c r="O22" s="156"/>
      <c r="P22" s="156"/>
      <c r="Q22" s="157"/>
      <c r="R22" s="158"/>
      <c r="S22" s="158"/>
      <c r="T22" s="159"/>
      <c r="U22" s="160"/>
      <c r="V22" s="142"/>
    </row>
    <row r="23" spans="1:24" ht="15" customHeight="1" x14ac:dyDescent="0.25">
      <c r="A23" s="142"/>
      <c r="B23" s="142"/>
      <c r="C23" s="153" t="s">
        <v>42</v>
      </c>
      <c r="D23" s="187" t="s">
        <v>13</v>
      </c>
      <c r="E23" s="155"/>
      <c r="F23" s="155"/>
      <c r="G23" s="156"/>
      <c r="H23" s="155"/>
      <c r="I23" s="156"/>
      <c r="J23" s="156"/>
      <c r="K23" s="156"/>
      <c r="L23" s="156"/>
      <c r="M23" s="155"/>
      <c r="N23" s="155"/>
      <c r="O23" s="156"/>
      <c r="P23" s="156"/>
      <c r="Q23" s="157"/>
      <c r="R23" s="158"/>
      <c r="S23" s="158"/>
      <c r="T23" s="159"/>
      <c r="U23" s="161"/>
      <c r="V23" s="200"/>
    </row>
    <row r="24" spans="1:24" ht="15" customHeight="1" x14ac:dyDescent="0.25">
      <c r="A24" s="142"/>
      <c r="B24" s="142"/>
      <c r="C24" s="186"/>
      <c r="D24" s="163" t="s">
        <v>44</v>
      </c>
      <c r="E24" s="155" t="s">
        <v>16</v>
      </c>
      <c r="F24" s="164"/>
      <c r="G24" s="156"/>
      <c r="H24" s="155"/>
      <c r="I24" s="156"/>
      <c r="J24" s="156">
        <v>3</v>
      </c>
      <c r="K24" s="165" t="s">
        <v>49</v>
      </c>
      <c r="L24" s="165"/>
      <c r="M24" s="165"/>
      <c r="N24" s="165"/>
      <c r="O24" s="156"/>
      <c r="P24" s="156"/>
      <c r="Q24" s="157"/>
      <c r="R24" s="158">
        <f>J24</f>
        <v>3</v>
      </c>
      <c r="S24" s="158" t="s">
        <v>15</v>
      </c>
      <c r="T24" s="159">
        <v>600000</v>
      </c>
      <c r="U24" s="166">
        <f>R24*T24</f>
        <v>1800000</v>
      </c>
      <c r="V24" s="145"/>
    </row>
    <row r="25" spans="1:24" ht="15" customHeight="1" x14ac:dyDescent="0.25">
      <c r="A25" s="142"/>
      <c r="B25" s="142"/>
      <c r="C25" s="186"/>
      <c r="D25" s="163" t="s">
        <v>54</v>
      </c>
      <c r="E25" s="155" t="s">
        <v>62</v>
      </c>
      <c r="F25" s="164"/>
      <c r="G25" s="156"/>
      <c r="H25" s="155"/>
      <c r="I25" s="156"/>
      <c r="J25" s="156">
        <v>3</v>
      </c>
      <c r="K25" s="165" t="s">
        <v>49</v>
      </c>
      <c r="L25" s="165"/>
      <c r="M25" s="165"/>
      <c r="N25" s="165"/>
      <c r="O25" s="156"/>
      <c r="P25" s="156"/>
      <c r="Q25" s="157"/>
      <c r="R25" s="158">
        <f>J25</f>
        <v>3</v>
      </c>
      <c r="S25" s="158" t="s">
        <v>15</v>
      </c>
      <c r="T25" s="159">
        <f>T24</f>
        <v>600000</v>
      </c>
      <c r="U25" s="205">
        <f>R25*T25</f>
        <v>1800000</v>
      </c>
      <c r="V25" s="145"/>
    </row>
    <row r="26" spans="1:24" ht="15" customHeight="1" x14ac:dyDescent="0.25">
      <c r="A26" s="142"/>
      <c r="B26" s="142"/>
      <c r="C26" s="186"/>
      <c r="D26" s="188"/>
      <c r="E26" s="155"/>
      <c r="F26" s="155"/>
      <c r="G26" s="156"/>
      <c r="H26" s="155"/>
      <c r="I26" s="156"/>
      <c r="J26" s="156"/>
      <c r="K26" s="156"/>
      <c r="L26" s="156"/>
      <c r="M26" s="165"/>
      <c r="N26" s="165"/>
      <c r="O26" s="156"/>
      <c r="P26" s="156"/>
      <c r="Q26" s="157"/>
      <c r="R26" s="158"/>
      <c r="S26" s="158"/>
      <c r="T26" s="207" t="s">
        <v>108</v>
      </c>
      <c r="U26" s="206">
        <f>SUM(U24:U25)</f>
        <v>3600000</v>
      </c>
      <c r="V26" s="142"/>
    </row>
    <row r="27" spans="1:24" ht="15" customHeight="1" x14ac:dyDescent="0.25">
      <c r="A27" s="142"/>
      <c r="B27" s="142"/>
      <c r="C27" s="186"/>
      <c r="D27" s="188"/>
      <c r="E27" s="155"/>
      <c r="F27" s="155"/>
      <c r="G27" s="156"/>
      <c r="H27" s="155"/>
      <c r="I27" s="156"/>
      <c r="J27" s="156"/>
      <c r="K27" s="156"/>
      <c r="L27" s="156"/>
      <c r="M27" s="165"/>
      <c r="N27" s="165"/>
      <c r="O27" s="156"/>
      <c r="P27" s="156"/>
      <c r="Q27" s="157"/>
      <c r="R27" s="158"/>
      <c r="S27" s="158"/>
      <c r="T27" s="159"/>
      <c r="U27" s="174"/>
      <c r="V27" s="142"/>
    </row>
    <row r="28" spans="1:24" ht="15" customHeight="1" x14ac:dyDescent="0.25">
      <c r="A28" s="142"/>
      <c r="B28" s="142"/>
      <c r="C28" s="153" t="s">
        <v>55</v>
      </c>
      <c r="D28" s="187" t="s">
        <v>26</v>
      </c>
      <c r="E28" s="155"/>
      <c r="F28" s="155"/>
      <c r="G28" s="156"/>
      <c r="H28" s="155"/>
      <c r="I28" s="156"/>
      <c r="J28" s="156"/>
      <c r="K28" s="156"/>
      <c r="L28" s="156"/>
      <c r="M28" s="156"/>
      <c r="N28" s="156"/>
      <c r="O28" s="156"/>
      <c r="P28" s="156"/>
      <c r="Q28" s="157"/>
      <c r="R28" s="158"/>
      <c r="S28" s="158"/>
      <c r="T28" s="159"/>
      <c r="U28" s="175"/>
      <c r="V28" s="200"/>
    </row>
    <row r="29" spans="1:24" ht="15" customHeight="1" x14ac:dyDescent="0.25">
      <c r="A29" s="142"/>
      <c r="B29" s="142"/>
      <c r="C29" s="186"/>
      <c r="D29" s="189" t="s">
        <v>44</v>
      </c>
      <c r="E29" s="155" t="s">
        <v>63</v>
      </c>
      <c r="F29" s="155"/>
      <c r="G29" s="156"/>
      <c r="H29" s="155"/>
      <c r="I29" s="156"/>
      <c r="J29" s="156"/>
      <c r="K29" s="165"/>
      <c r="L29" s="165"/>
      <c r="M29" s="156"/>
      <c r="N29" s="156"/>
      <c r="O29" s="156"/>
      <c r="P29" s="156"/>
      <c r="Q29" s="157"/>
      <c r="R29" s="158">
        <v>5</v>
      </c>
      <c r="S29" s="158" t="s">
        <v>64</v>
      </c>
      <c r="T29" s="159">
        <v>125000</v>
      </c>
      <c r="U29" s="166">
        <f>R29*T29</f>
        <v>625000</v>
      </c>
      <c r="V29" s="145"/>
    </row>
    <row r="30" spans="1:24" ht="15" customHeight="1" x14ac:dyDescent="0.25">
      <c r="A30" s="142"/>
      <c r="B30" s="142"/>
      <c r="C30" s="186"/>
      <c r="D30" s="189" t="s">
        <v>54</v>
      </c>
      <c r="E30" s="155" t="s">
        <v>129</v>
      </c>
      <c r="F30" s="164"/>
      <c r="G30" s="156"/>
      <c r="H30" s="155"/>
      <c r="I30" s="156"/>
      <c r="J30" s="164">
        <v>13</v>
      </c>
      <c r="K30" s="165" t="s">
        <v>127</v>
      </c>
      <c r="L30" s="165"/>
      <c r="M30" s="156"/>
      <c r="N30" s="156"/>
      <c r="O30" s="156"/>
      <c r="P30" s="156"/>
      <c r="Q30" s="157"/>
      <c r="R30" s="158">
        <f>J30*5</f>
        <v>65</v>
      </c>
      <c r="S30" s="158" t="s">
        <v>64</v>
      </c>
      <c r="T30" s="159">
        <v>50000</v>
      </c>
      <c r="U30" s="166">
        <f>T30*R30</f>
        <v>3250000</v>
      </c>
      <c r="V30" s="145"/>
    </row>
    <row r="31" spans="1:24" ht="15" customHeight="1" x14ac:dyDescent="0.25">
      <c r="A31" s="142"/>
      <c r="B31" s="142"/>
      <c r="C31" s="186"/>
      <c r="D31" s="189">
        <v>3</v>
      </c>
      <c r="E31" s="155" t="s">
        <v>65</v>
      </c>
      <c r="F31" s="164"/>
      <c r="G31" s="156"/>
      <c r="H31" s="155"/>
      <c r="I31" s="156"/>
      <c r="J31" s="164">
        <v>3</v>
      </c>
      <c r="K31" s="165" t="s">
        <v>49</v>
      </c>
      <c r="L31" s="165"/>
      <c r="M31" s="156"/>
      <c r="N31" s="156"/>
      <c r="O31" s="156"/>
      <c r="P31" s="156"/>
      <c r="Q31" s="157"/>
      <c r="R31" s="158">
        <f>J31*5</f>
        <v>15</v>
      </c>
      <c r="S31" s="158" t="s">
        <v>64</v>
      </c>
      <c r="T31" s="159">
        <f>T29</f>
        <v>125000</v>
      </c>
      <c r="U31" s="166">
        <f>T31*R31</f>
        <v>1875000</v>
      </c>
      <c r="V31" s="145"/>
    </row>
    <row r="32" spans="1:24" ht="15" customHeight="1" x14ac:dyDescent="0.25">
      <c r="A32" s="142"/>
      <c r="B32" s="142"/>
      <c r="C32" s="186"/>
      <c r="D32" s="189">
        <v>4</v>
      </c>
      <c r="E32" s="155" t="s">
        <v>66</v>
      </c>
      <c r="F32" s="155"/>
      <c r="G32" s="156"/>
      <c r="H32" s="155"/>
      <c r="I32" s="156"/>
      <c r="J32" s="156"/>
      <c r="K32" s="165"/>
      <c r="L32" s="165"/>
      <c r="M32" s="156"/>
      <c r="N32" s="156"/>
      <c r="O32" s="156"/>
      <c r="P32" s="156"/>
      <c r="Q32" s="157"/>
      <c r="R32" s="158">
        <v>5</v>
      </c>
      <c r="S32" s="158" t="s">
        <v>64</v>
      </c>
      <c r="T32" s="159">
        <v>380000</v>
      </c>
      <c r="U32" s="166">
        <f>T32*R32</f>
        <v>1900000</v>
      </c>
      <c r="V32" s="145"/>
      <c r="X32" s="69">
        <f>(30.5*3)/7</f>
        <v>13.071428571428571</v>
      </c>
    </row>
    <row r="33" spans="1:25" ht="15" customHeight="1" x14ac:dyDescent="0.25">
      <c r="A33" s="142"/>
      <c r="B33" s="142"/>
      <c r="C33" s="186"/>
      <c r="D33" s="189">
        <v>5</v>
      </c>
      <c r="E33" s="155" t="s">
        <v>105</v>
      </c>
      <c r="F33" s="155"/>
      <c r="G33" s="156"/>
      <c r="H33" s="155"/>
      <c r="I33" s="156"/>
      <c r="J33" s="156"/>
      <c r="K33" s="165"/>
      <c r="L33" s="165"/>
      <c r="M33" s="156"/>
      <c r="N33" s="156"/>
      <c r="O33" s="156"/>
      <c r="P33" s="156"/>
      <c r="Q33" s="157"/>
      <c r="R33" s="158">
        <v>5</v>
      </c>
      <c r="S33" s="158" t="s">
        <v>64</v>
      </c>
      <c r="T33" s="159">
        <v>375000</v>
      </c>
      <c r="U33" s="166">
        <f>T33*R33</f>
        <v>1875000</v>
      </c>
      <c r="V33" s="145"/>
    </row>
    <row r="34" spans="1:25" ht="15" customHeight="1" thickBot="1" x14ac:dyDescent="0.3">
      <c r="A34" s="142"/>
      <c r="B34" s="142"/>
      <c r="C34" s="190"/>
      <c r="D34" s="213"/>
      <c r="E34" s="179"/>
      <c r="F34" s="179"/>
      <c r="G34" s="178"/>
      <c r="H34" s="179"/>
      <c r="I34" s="178"/>
      <c r="J34" s="178"/>
      <c r="K34" s="211"/>
      <c r="L34" s="211"/>
      <c r="M34" s="178"/>
      <c r="N34" s="178"/>
      <c r="O34" s="178"/>
      <c r="P34" s="178"/>
      <c r="Q34" s="191"/>
      <c r="R34" s="192"/>
      <c r="S34" s="192"/>
      <c r="T34" s="207" t="s">
        <v>109</v>
      </c>
      <c r="U34" s="206">
        <f>SUM(U29:U33)</f>
        <v>9525000</v>
      </c>
      <c r="V34" s="145"/>
    </row>
    <row r="35" spans="1:25" ht="15" customHeight="1" thickBot="1" x14ac:dyDescent="0.3">
      <c r="A35" s="142"/>
      <c r="B35" s="142"/>
      <c r="C35" s="180"/>
      <c r="D35" s="276" t="s">
        <v>67</v>
      </c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181"/>
      <c r="P35" s="181"/>
      <c r="Q35" s="182"/>
      <c r="R35" s="183"/>
      <c r="S35" s="183"/>
      <c r="T35" s="212" t="s">
        <v>104</v>
      </c>
      <c r="U35" s="184">
        <f>U34+U26</f>
        <v>13125000</v>
      </c>
      <c r="V35" s="142"/>
    </row>
    <row r="36" spans="1:25" ht="15" customHeight="1" x14ac:dyDescent="0.25">
      <c r="A36" s="142"/>
      <c r="B36" s="142"/>
      <c r="C36" s="144"/>
      <c r="D36" s="142"/>
      <c r="E36" s="142"/>
      <c r="F36" s="142"/>
      <c r="G36" s="144"/>
      <c r="H36" s="142"/>
      <c r="I36" s="144"/>
      <c r="J36" s="144"/>
      <c r="K36" s="144"/>
      <c r="L36" s="144"/>
      <c r="M36" s="144"/>
      <c r="N36" s="144"/>
      <c r="O36" s="144"/>
      <c r="P36" s="144"/>
      <c r="Q36" s="142"/>
      <c r="R36" s="144"/>
      <c r="S36" s="144"/>
      <c r="T36" s="145"/>
      <c r="U36" s="142"/>
      <c r="V36" s="142"/>
    </row>
    <row r="37" spans="1:25" ht="15" customHeight="1" x14ac:dyDescent="0.25">
      <c r="A37" s="142"/>
      <c r="B37" s="142"/>
      <c r="C37" s="144"/>
      <c r="D37" s="142"/>
      <c r="E37" s="142"/>
      <c r="F37" s="142"/>
      <c r="G37" s="144"/>
      <c r="H37" s="142"/>
      <c r="I37" s="144"/>
      <c r="J37" s="144"/>
      <c r="K37" s="144"/>
      <c r="L37" s="144"/>
      <c r="M37" s="144"/>
      <c r="N37" s="144"/>
      <c r="O37" s="144"/>
      <c r="P37" s="144"/>
      <c r="Q37" s="142"/>
      <c r="R37" s="144"/>
      <c r="S37" s="144"/>
      <c r="T37" s="145"/>
      <c r="U37" s="142"/>
      <c r="V37" s="142"/>
      <c r="X37" s="69">
        <v>257025000</v>
      </c>
      <c r="Y37" s="254">
        <v>19200000</v>
      </c>
    </row>
    <row r="38" spans="1:25" ht="15" customHeight="1" x14ac:dyDescent="0.25">
      <c r="A38" s="142"/>
      <c r="B38" s="142"/>
      <c r="C38" s="144"/>
      <c r="D38" s="142"/>
      <c r="E38" s="142"/>
      <c r="F38" s="142"/>
      <c r="G38" s="144"/>
      <c r="H38" s="142"/>
      <c r="I38" s="144"/>
      <c r="J38" s="144"/>
      <c r="K38" s="144"/>
      <c r="L38" s="144"/>
      <c r="M38" s="144"/>
      <c r="N38" s="144"/>
      <c r="O38" s="144"/>
      <c r="P38" s="144"/>
      <c r="Q38" s="142"/>
      <c r="R38" s="142"/>
      <c r="S38" s="194"/>
      <c r="T38" s="145"/>
      <c r="U38" s="142"/>
      <c r="V38" s="142"/>
      <c r="X38" s="256">
        <f>X39/1.11</f>
        <v>243693693.69369367</v>
      </c>
      <c r="Y38" s="256">
        <f>X37-X38</f>
        <v>13331306.306306332</v>
      </c>
    </row>
    <row r="39" spans="1:25" ht="15" customHeight="1" x14ac:dyDescent="0.25">
      <c r="A39" s="142"/>
      <c r="B39" s="142"/>
      <c r="C39" s="144"/>
      <c r="D39" s="142"/>
      <c r="E39" s="142"/>
      <c r="F39" s="142"/>
      <c r="G39" s="144"/>
      <c r="H39" s="142"/>
      <c r="I39" s="144"/>
      <c r="J39" s="144"/>
      <c r="K39" s="144"/>
      <c r="L39" s="144"/>
      <c r="M39" s="144"/>
      <c r="N39" s="144"/>
      <c r="O39" s="144"/>
      <c r="P39" s="144"/>
      <c r="Q39" s="142"/>
      <c r="R39" s="142"/>
      <c r="S39" s="194"/>
      <c r="T39" s="145"/>
      <c r="U39" s="142"/>
      <c r="V39" s="142"/>
      <c r="X39" s="71">
        <v>270500000</v>
      </c>
      <c r="Y39" s="254">
        <f>Y37-Y38</f>
        <v>5868693.6936936677</v>
      </c>
    </row>
    <row r="40" spans="1:25" ht="15" customHeight="1" x14ac:dyDescent="0.25">
      <c r="A40" s="142"/>
      <c r="B40" s="142"/>
      <c r="C40" s="144"/>
      <c r="D40" s="142"/>
      <c r="E40" s="142"/>
      <c r="F40" s="142"/>
      <c r="G40" s="144"/>
      <c r="H40" s="142"/>
      <c r="I40" s="144"/>
      <c r="J40" s="144"/>
      <c r="K40" s="144"/>
      <c r="L40" s="144"/>
      <c r="M40" s="144"/>
      <c r="N40" s="144"/>
      <c r="O40" s="144"/>
      <c r="P40" s="144"/>
      <c r="Q40" s="142"/>
      <c r="R40" s="142"/>
      <c r="S40" s="263"/>
      <c r="T40" s="263"/>
      <c r="U40" s="263"/>
      <c r="V40" s="201"/>
    </row>
    <row r="41" spans="1:25" ht="15" customHeight="1" x14ac:dyDescent="0.25">
      <c r="A41" s="142"/>
      <c r="B41" s="142"/>
      <c r="C41" s="144"/>
      <c r="D41" s="142"/>
      <c r="E41" s="142"/>
      <c r="F41" s="142"/>
      <c r="G41" s="144"/>
      <c r="H41" s="142"/>
      <c r="I41" s="144"/>
      <c r="J41" s="144"/>
      <c r="K41" s="144"/>
      <c r="L41" s="144"/>
      <c r="M41" s="144"/>
      <c r="N41" s="144"/>
      <c r="O41" s="144"/>
      <c r="P41" s="144"/>
      <c r="Q41" s="142"/>
      <c r="R41" s="142"/>
      <c r="S41" s="195"/>
      <c r="T41" s="145"/>
      <c r="U41" s="142"/>
      <c r="V41" s="142"/>
    </row>
    <row r="42" spans="1:25" ht="15" customHeight="1" x14ac:dyDescent="0.25">
      <c r="A42" s="142"/>
      <c r="B42" s="142"/>
      <c r="C42" s="144"/>
      <c r="D42" s="142"/>
      <c r="E42" s="142"/>
      <c r="F42" s="142"/>
      <c r="G42" s="144"/>
      <c r="H42" s="142"/>
      <c r="I42" s="144"/>
      <c r="J42" s="144"/>
      <c r="K42" s="144"/>
      <c r="L42" s="144"/>
      <c r="M42" s="144"/>
      <c r="N42" s="144"/>
      <c r="O42" s="144"/>
      <c r="P42" s="144"/>
      <c r="Q42" s="142"/>
      <c r="R42" s="142"/>
      <c r="S42" s="194"/>
      <c r="T42" s="145"/>
      <c r="U42" s="142"/>
      <c r="V42" s="142"/>
    </row>
    <row r="43" spans="1:25" ht="15" customHeight="1" x14ac:dyDescent="0.25">
      <c r="A43" s="142"/>
      <c r="B43" s="142"/>
      <c r="C43" s="144"/>
      <c r="D43" s="142"/>
      <c r="E43" s="142"/>
      <c r="F43" s="142"/>
      <c r="G43" s="144"/>
      <c r="H43" s="142"/>
      <c r="I43" s="144"/>
      <c r="J43" s="144"/>
      <c r="K43" s="144"/>
      <c r="L43" s="144"/>
      <c r="M43" s="144"/>
      <c r="N43" s="144"/>
      <c r="O43" s="144"/>
      <c r="P43" s="144"/>
      <c r="Q43" s="142"/>
      <c r="R43" s="142"/>
      <c r="S43" s="194"/>
      <c r="T43" s="145"/>
      <c r="U43" s="142"/>
      <c r="V43" s="142"/>
    </row>
    <row r="44" spans="1:25" ht="15" customHeight="1" x14ac:dyDescent="0.25">
      <c r="A44" s="142"/>
      <c r="B44" s="142"/>
      <c r="C44" s="144"/>
      <c r="D44" s="142"/>
      <c r="E44" s="142"/>
      <c r="F44" s="142"/>
      <c r="G44" s="144"/>
      <c r="H44" s="142"/>
      <c r="I44" s="144"/>
      <c r="J44" s="144"/>
      <c r="K44" s="144"/>
      <c r="L44" s="144"/>
      <c r="M44" s="144"/>
      <c r="N44" s="144"/>
      <c r="O44" s="144"/>
      <c r="P44" s="144"/>
      <c r="Q44" s="142"/>
      <c r="R44" s="142"/>
      <c r="S44" s="194"/>
      <c r="T44" s="145"/>
      <c r="U44" s="142"/>
      <c r="V44" s="142"/>
    </row>
    <row r="45" spans="1:25" ht="15" customHeight="1" x14ac:dyDescent="0.25">
      <c r="A45" s="142"/>
      <c r="B45" s="142"/>
      <c r="C45" s="144"/>
      <c r="D45" s="142"/>
      <c r="E45" s="142"/>
      <c r="F45" s="142"/>
      <c r="G45" s="144"/>
      <c r="H45" s="142"/>
      <c r="I45" s="144"/>
      <c r="J45" s="144"/>
      <c r="K45" s="144"/>
      <c r="L45" s="144"/>
      <c r="M45" s="144"/>
      <c r="N45" s="144"/>
      <c r="O45" s="144"/>
      <c r="P45" s="144"/>
      <c r="Q45" s="142"/>
      <c r="R45" s="142"/>
      <c r="S45" s="194"/>
      <c r="T45" s="145"/>
      <c r="U45" s="142"/>
      <c r="V45" s="142"/>
    </row>
    <row r="46" spans="1:25" ht="15" customHeight="1" x14ac:dyDescent="0.25">
      <c r="A46" s="142"/>
      <c r="B46" s="142"/>
      <c r="C46" s="144"/>
      <c r="D46" s="142"/>
      <c r="E46" s="142"/>
      <c r="F46" s="142"/>
      <c r="G46" s="144"/>
      <c r="H46" s="142"/>
      <c r="I46" s="144"/>
      <c r="J46" s="144"/>
      <c r="K46" s="144"/>
      <c r="L46" s="144"/>
      <c r="M46" s="144"/>
      <c r="N46" s="144"/>
      <c r="O46" s="144"/>
      <c r="P46" s="144"/>
      <c r="Q46" s="142"/>
      <c r="R46" s="142"/>
      <c r="S46" s="194"/>
      <c r="T46" s="145"/>
      <c r="U46" s="142"/>
      <c r="V46" s="142"/>
    </row>
    <row r="47" spans="1:25" ht="15" customHeight="1" x14ac:dyDescent="0.25">
      <c r="A47" s="142"/>
      <c r="B47" s="142"/>
      <c r="C47" s="144"/>
      <c r="D47" s="142"/>
      <c r="E47" s="142"/>
      <c r="F47" s="142"/>
      <c r="G47" s="144"/>
      <c r="H47" s="142"/>
      <c r="I47" s="144"/>
      <c r="J47" s="144"/>
      <c r="K47" s="144"/>
      <c r="L47" s="144"/>
      <c r="M47" s="144"/>
      <c r="N47" s="144"/>
      <c r="O47" s="144"/>
      <c r="P47" s="144"/>
      <c r="Q47" s="142"/>
      <c r="R47" s="142"/>
      <c r="S47" s="194"/>
      <c r="T47" s="145"/>
      <c r="U47" s="142"/>
      <c r="V47" s="142"/>
    </row>
    <row r="48" spans="1:25" ht="15" customHeight="1" x14ac:dyDescent="0.25">
      <c r="A48" s="142"/>
      <c r="B48" s="142"/>
      <c r="C48" s="144"/>
      <c r="D48" s="142"/>
      <c r="E48" s="142"/>
      <c r="F48" s="142"/>
      <c r="G48" s="144"/>
      <c r="H48" s="142"/>
      <c r="I48" s="144"/>
      <c r="J48" s="144"/>
      <c r="K48" s="144"/>
      <c r="L48" s="144"/>
      <c r="M48" s="144"/>
      <c r="N48" s="144"/>
      <c r="O48" s="144"/>
      <c r="P48" s="144"/>
      <c r="Q48" s="142"/>
      <c r="R48" s="142"/>
      <c r="S48" s="195"/>
      <c r="T48" s="145"/>
      <c r="U48" s="142"/>
      <c r="V48" s="142"/>
    </row>
    <row r="49" spans="1:22" ht="15" customHeight="1" x14ac:dyDescent="0.25">
      <c r="A49" s="142"/>
      <c r="B49" s="142"/>
      <c r="C49" s="144"/>
      <c r="D49" s="142"/>
      <c r="E49" s="142"/>
      <c r="F49" s="142"/>
      <c r="G49" s="144"/>
      <c r="H49" s="142"/>
      <c r="I49" s="144"/>
      <c r="J49" s="144"/>
      <c r="K49" s="144"/>
      <c r="L49" s="144"/>
      <c r="M49" s="144"/>
      <c r="N49" s="144"/>
      <c r="O49" s="144"/>
      <c r="P49" s="144"/>
      <c r="Q49" s="142"/>
      <c r="R49" s="142"/>
      <c r="S49" s="194"/>
      <c r="T49" s="145"/>
      <c r="U49" s="142"/>
      <c r="V49" s="142"/>
    </row>
    <row r="50" spans="1:22" ht="15" customHeight="1" x14ac:dyDescent="0.25">
      <c r="A50" s="142"/>
      <c r="B50" s="142"/>
      <c r="C50" s="144"/>
      <c r="D50" s="142"/>
      <c r="E50" s="142"/>
      <c r="F50" s="142"/>
      <c r="G50" s="144"/>
      <c r="H50" s="142"/>
      <c r="I50" s="144"/>
      <c r="J50" s="144"/>
      <c r="K50" s="144"/>
      <c r="L50" s="144"/>
      <c r="M50" s="144"/>
      <c r="N50" s="144"/>
      <c r="O50" s="144"/>
      <c r="P50" s="144"/>
      <c r="Q50" s="142"/>
      <c r="R50" s="194"/>
      <c r="S50" s="144"/>
      <c r="T50" s="145"/>
      <c r="U50" s="142"/>
      <c r="V50" s="142"/>
    </row>
    <row r="51" spans="1:22" ht="15" customHeight="1" x14ac:dyDescent="0.25">
      <c r="A51" s="142"/>
      <c r="B51" s="142"/>
      <c r="C51" s="144"/>
      <c r="D51" s="142"/>
      <c r="E51" s="142"/>
      <c r="F51" s="142"/>
      <c r="G51" s="144"/>
      <c r="H51" s="142"/>
      <c r="I51" s="144"/>
      <c r="J51" s="144"/>
      <c r="K51" s="144"/>
      <c r="L51" s="144"/>
      <c r="M51" s="144"/>
      <c r="N51" s="144"/>
      <c r="O51" s="144"/>
      <c r="P51" s="144"/>
      <c r="Q51" s="142"/>
      <c r="R51" s="144"/>
      <c r="S51" s="144"/>
      <c r="T51" s="145"/>
      <c r="U51" s="142"/>
      <c r="V51" s="142"/>
    </row>
    <row r="52" spans="1:22" ht="15" customHeight="1" x14ac:dyDescent="0.25">
      <c r="A52" s="142"/>
      <c r="B52" s="142"/>
      <c r="C52" s="144"/>
      <c r="D52" s="142"/>
      <c r="E52" s="142"/>
      <c r="F52" s="142"/>
      <c r="G52" s="144"/>
      <c r="H52" s="142"/>
      <c r="I52" s="144"/>
      <c r="J52" s="144"/>
      <c r="K52" s="144"/>
      <c r="L52" s="144"/>
      <c r="M52" s="144"/>
      <c r="N52" s="144"/>
      <c r="O52" s="144"/>
      <c r="P52" s="144"/>
      <c r="Q52" s="142"/>
      <c r="R52" s="144"/>
      <c r="S52" s="144"/>
      <c r="T52" s="145"/>
      <c r="U52" s="142"/>
      <c r="V52" s="142"/>
    </row>
    <row r="53" spans="1:22" ht="15" customHeight="1" x14ac:dyDescent="0.25">
      <c r="A53" s="142"/>
      <c r="B53" s="142"/>
      <c r="C53" s="144"/>
      <c r="D53" s="142"/>
      <c r="E53" s="142"/>
      <c r="F53" s="142"/>
      <c r="G53" s="144"/>
      <c r="H53" s="142"/>
      <c r="I53" s="144"/>
      <c r="J53" s="144"/>
      <c r="K53" s="144"/>
      <c r="L53" s="144"/>
      <c r="M53" s="144"/>
      <c r="N53" s="144"/>
      <c r="O53" s="144"/>
      <c r="P53" s="144"/>
      <c r="Q53" s="142"/>
      <c r="R53" s="144"/>
      <c r="S53" s="144"/>
      <c r="T53" s="196"/>
      <c r="U53" s="142"/>
      <c r="V53" s="142"/>
    </row>
    <row r="54" spans="1:22" ht="15" customHeight="1" x14ac:dyDescent="0.25">
      <c r="A54" s="142"/>
      <c r="B54" s="142"/>
      <c r="C54" s="144"/>
      <c r="D54" s="142"/>
      <c r="E54" s="142"/>
      <c r="F54" s="142"/>
      <c r="G54" s="144"/>
      <c r="H54" s="142"/>
      <c r="I54" s="144"/>
      <c r="J54" s="144"/>
      <c r="K54" s="144"/>
      <c r="L54" s="144"/>
      <c r="M54" s="144"/>
      <c r="N54" s="144"/>
      <c r="O54" s="144"/>
      <c r="P54" s="144"/>
      <c r="Q54" s="142"/>
      <c r="R54" s="144"/>
      <c r="S54" s="144"/>
      <c r="T54" s="145"/>
      <c r="U54" s="142"/>
      <c r="V54" s="142"/>
    </row>
    <row r="55" spans="1:22" ht="15" customHeight="1" x14ac:dyDescent="0.25">
      <c r="A55" s="142"/>
      <c r="B55" s="142"/>
      <c r="C55" s="144"/>
      <c r="D55" s="142"/>
      <c r="E55" s="142"/>
      <c r="F55" s="142"/>
      <c r="G55" s="144"/>
      <c r="H55" s="142"/>
      <c r="I55" s="144"/>
      <c r="J55" s="144"/>
      <c r="K55" s="144"/>
      <c r="L55" s="144"/>
      <c r="M55" s="144"/>
      <c r="N55" s="144"/>
      <c r="O55" s="144"/>
      <c r="P55" s="144"/>
      <c r="Q55" s="142"/>
      <c r="R55" s="144"/>
      <c r="S55" s="144"/>
      <c r="T55" s="145"/>
      <c r="U55" s="142"/>
      <c r="V55" s="142"/>
    </row>
    <row r="56" spans="1:22" ht="15" customHeight="1" x14ac:dyDescent="0.25">
      <c r="A56" s="142"/>
      <c r="B56" s="142"/>
      <c r="C56" s="144"/>
      <c r="D56" s="142"/>
      <c r="E56" s="142"/>
      <c r="F56" s="142"/>
      <c r="G56" s="144"/>
      <c r="H56" s="142"/>
      <c r="I56" s="142"/>
      <c r="J56" s="144"/>
      <c r="K56" s="144"/>
      <c r="L56" s="144"/>
      <c r="M56" s="144"/>
      <c r="N56" s="144"/>
      <c r="O56" s="144"/>
      <c r="P56" s="144"/>
      <c r="Q56" s="142"/>
      <c r="R56" s="144"/>
      <c r="S56" s="144"/>
      <c r="T56" s="145"/>
      <c r="U56" s="142"/>
      <c r="V56" s="142"/>
    </row>
    <row r="57" spans="1:22" ht="15" customHeight="1" x14ac:dyDescent="0.25">
      <c r="A57" s="142"/>
      <c r="B57" s="142"/>
      <c r="C57" s="144"/>
      <c r="D57" s="142"/>
      <c r="E57" s="142"/>
      <c r="F57" s="142"/>
      <c r="G57" s="144"/>
      <c r="H57" s="142"/>
      <c r="I57" s="144"/>
      <c r="J57" s="144"/>
      <c r="K57" s="144"/>
      <c r="L57" s="144"/>
      <c r="M57" s="144"/>
      <c r="N57" s="144"/>
      <c r="O57" s="144"/>
      <c r="P57" s="144"/>
      <c r="Q57" s="142"/>
      <c r="R57" s="144"/>
      <c r="S57" s="144"/>
      <c r="T57" s="145"/>
      <c r="U57" s="142"/>
      <c r="V57" s="142"/>
    </row>
    <row r="58" spans="1:22" ht="15" customHeight="1" x14ac:dyDescent="0.25">
      <c r="A58" s="142"/>
      <c r="B58" s="142"/>
      <c r="C58" s="144"/>
      <c r="D58" s="142"/>
      <c r="E58" s="142"/>
      <c r="F58" s="142"/>
      <c r="G58" s="144"/>
      <c r="H58" s="142"/>
      <c r="I58" s="142"/>
      <c r="J58" s="144"/>
      <c r="K58" s="144"/>
      <c r="L58" s="144"/>
      <c r="M58" s="144"/>
      <c r="N58" s="144"/>
      <c r="O58" s="144"/>
      <c r="P58" s="144"/>
      <c r="Q58" s="142"/>
      <c r="R58" s="144"/>
      <c r="S58" s="144"/>
      <c r="T58" s="145"/>
      <c r="U58" s="142"/>
      <c r="V58" s="142"/>
    </row>
    <row r="59" spans="1:22" ht="15" customHeight="1" x14ac:dyDescent="0.25">
      <c r="A59" s="142"/>
      <c r="B59" s="142"/>
      <c r="C59" s="144"/>
      <c r="D59" s="142"/>
      <c r="E59" s="142"/>
      <c r="F59" s="142"/>
      <c r="G59" s="144"/>
      <c r="H59" s="142"/>
      <c r="I59" s="144"/>
      <c r="J59" s="144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</row>
    <row r="60" spans="1:22" ht="15" customHeight="1" x14ac:dyDescent="0.25">
      <c r="A60" s="142"/>
      <c r="B60" s="142"/>
      <c r="C60" s="144"/>
      <c r="D60" s="142"/>
      <c r="E60" s="142"/>
      <c r="F60" s="142"/>
      <c r="G60" s="144"/>
      <c r="H60" s="142"/>
      <c r="I60" s="144"/>
      <c r="J60" s="144"/>
      <c r="K60" s="144"/>
      <c r="L60" s="144"/>
      <c r="M60" s="144"/>
      <c r="N60" s="144"/>
      <c r="O60" s="144"/>
      <c r="P60" s="144"/>
      <c r="Q60" s="142"/>
      <c r="R60" s="144"/>
      <c r="S60" s="144"/>
      <c r="T60" s="145"/>
      <c r="U60" s="142"/>
      <c r="V60" s="142"/>
    </row>
    <row r="61" spans="1:22" ht="15" customHeight="1" x14ac:dyDescent="0.25">
      <c r="A61" s="142"/>
      <c r="B61" s="142"/>
      <c r="C61" s="144"/>
      <c r="D61" s="142"/>
      <c r="E61" s="142"/>
      <c r="F61" s="142"/>
      <c r="G61" s="144"/>
      <c r="H61" s="142"/>
      <c r="I61" s="142"/>
      <c r="J61" s="144"/>
      <c r="K61" s="144"/>
      <c r="L61" s="144"/>
      <c r="M61" s="144"/>
      <c r="N61" s="144"/>
      <c r="O61" s="144"/>
      <c r="P61" s="144"/>
      <c r="Q61" s="142"/>
      <c r="R61" s="144"/>
      <c r="S61" s="144"/>
      <c r="T61" s="145"/>
      <c r="U61" s="142"/>
      <c r="V61" s="142"/>
    </row>
    <row r="62" spans="1:22" ht="15" customHeight="1" x14ac:dyDescent="0.25">
      <c r="A62" s="142"/>
      <c r="B62" s="142"/>
      <c r="C62" s="144"/>
      <c r="D62" s="142"/>
      <c r="E62" s="142"/>
      <c r="F62" s="142"/>
      <c r="G62" s="144"/>
      <c r="H62" s="142"/>
      <c r="I62" s="144"/>
      <c r="J62" s="144"/>
      <c r="K62" s="142"/>
      <c r="L62" s="142"/>
      <c r="M62" s="142"/>
      <c r="N62" s="142"/>
      <c r="O62" s="142"/>
      <c r="P62" s="142"/>
      <c r="Q62" s="142"/>
      <c r="R62" s="142"/>
      <c r="S62" s="142"/>
      <c r="T62" s="145"/>
      <c r="U62" s="142"/>
      <c r="V62" s="142"/>
    </row>
    <row r="63" spans="1:22" ht="15" customHeight="1" x14ac:dyDescent="0.25">
      <c r="A63" s="142"/>
      <c r="B63" s="142"/>
      <c r="C63" s="144"/>
      <c r="D63" s="142"/>
      <c r="E63" s="142"/>
      <c r="F63" s="142"/>
      <c r="G63" s="144"/>
      <c r="H63" s="142"/>
      <c r="I63" s="144"/>
      <c r="J63" s="144"/>
      <c r="K63" s="144"/>
      <c r="L63" s="144"/>
      <c r="M63" s="144"/>
      <c r="N63" s="144"/>
      <c r="O63" s="144"/>
      <c r="P63" s="144"/>
      <c r="Q63" s="142"/>
      <c r="R63" s="144"/>
      <c r="S63" s="144"/>
      <c r="T63" s="145"/>
      <c r="U63" s="142"/>
      <c r="V63" s="142"/>
    </row>
    <row r="64" spans="1:22" x14ac:dyDescent="0.25">
      <c r="A64" s="142"/>
      <c r="B64" s="142"/>
      <c r="C64" s="144"/>
      <c r="D64" s="142"/>
      <c r="E64" s="142"/>
      <c r="F64" s="142"/>
      <c r="G64" s="144"/>
      <c r="H64" s="142"/>
      <c r="I64" s="144"/>
      <c r="J64" s="144"/>
      <c r="K64" s="142"/>
      <c r="L64" s="144"/>
      <c r="M64" s="144"/>
      <c r="N64" s="144"/>
      <c r="O64" s="144"/>
      <c r="P64" s="144"/>
      <c r="Q64" s="142"/>
      <c r="R64" s="144"/>
      <c r="S64" s="144"/>
      <c r="T64" s="145"/>
      <c r="U64" s="142"/>
      <c r="V64" s="142"/>
    </row>
    <row r="65" spans="11:20" x14ac:dyDescent="0.25">
      <c r="K65" s="69"/>
      <c r="L65" s="69"/>
      <c r="M65" s="69"/>
      <c r="N65" s="69"/>
      <c r="O65" s="69"/>
      <c r="P65" s="69"/>
      <c r="R65" s="69"/>
      <c r="S65" s="69"/>
      <c r="T65" s="69"/>
    </row>
  </sheetData>
  <mergeCells count="11">
    <mergeCell ref="S40:U40"/>
    <mergeCell ref="D35:N35"/>
    <mergeCell ref="C5:C6"/>
    <mergeCell ref="R5:R6"/>
    <mergeCell ref="S5:S6"/>
    <mergeCell ref="D5:Q6"/>
    <mergeCell ref="C1:U1"/>
    <mergeCell ref="C2:U2"/>
    <mergeCell ref="C3:U3"/>
    <mergeCell ref="T5:U5"/>
    <mergeCell ref="D21:N21"/>
  </mergeCells>
  <printOptions horizontalCentered="1"/>
  <pageMargins left="0.78740157480314965" right="0.39370078740157483" top="0.78740157480314965" bottom="0.39370078740157483" header="0" footer="0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6"/>
  <sheetViews>
    <sheetView view="pageBreakPreview" zoomScaleNormal="100" zoomScaleSheetLayoutView="100" workbookViewId="0">
      <selection activeCell="M6" sqref="M6"/>
    </sheetView>
  </sheetViews>
  <sheetFormatPr defaultColWidth="8.85546875" defaultRowHeight="14.25" x14ac:dyDescent="0.25"/>
  <cols>
    <col min="1" max="1" width="8.85546875" style="69"/>
    <col min="2" max="2" width="2.28515625" style="69" customWidth="1"/>
    <col min="3" max="3" width="4.140625" style="69" customWidth="1"/>
    <col min="4" max="4" width="21.140625" style="69" customWidth="1"/>
    <col min="5" max="5" width="73.7109375" style="69" customWidth="1"/>
    <col min="6" max="6" width="10" style="69" customWidth="1"/>
    <col min="7" max="7" width="3.140625" style="69" customWidth="1"/>
    <col min="8" max="8" width="9.7109375" style="68" customWidth="1"/>
    <col min="9" max="9" width="6.28515625" style="69" customWidth="1"/>
    <col min="10" max="10" width="1.7109375" style="69" customWidth="1"/>
    <col min="11" max="16384" width="8.85546875" style="69"/>
  </cols>
  <sheetData>
    <row r="2" spans="1:9" ht="30" customHeight="1" x14ac:dyDescent="0.25">
      <c r="A2" s="142"/>
      <c r="B2" s="142"/>
      <c r="C2" s="265" t="s">
        <v>116</v>
      </c>
      <c r="D2" s="265"/>
      <c r="E2" s="265"/>
      <c r="F2" s="265"/>
      <c r="G2" s="265"/>
      <c r="H2" s="265"/>
      <c r="I2" s="265"/>
    </row>
    <row r="3" spans="1:9" ht="15" customHeight="1" x14ac:dyDescent="0.25">
      <c r="A3" s="142"/>
      <c r="B3" s="142"/>
      <c r="C3" s="265" t="s">
        <v>117</v>
      </c>
      <c r="D3" s="265"/>
      <c r="E3" s="265"/>
      <c r="F3" s="265"/>
      <c r="G3" s="265"/>
      <c r="H3" s="265"/>
      <c r="I3" s="265"/>
    </row>
    <row r="4" spans="1:9" ht="15" customHeight="1" x14ac:dyDescent="0.25">
      <c r="A4" s="142"/>
      <c r="B4" s="142"/>
      <c r="C4" s="264" t="s">
        <v>124</v>
      </c>
      <c r="D4" s="264"/>
      <c r="E4" s="264"/>
      <c r="F4" s="264"/>
      <c r="G4" s="264"/>
      <c r="H4" s="264"/>
      <c r="I4" s="264"/>
    </row>
    <row r="5" spans="1:9" ht="15" customHeight="1" thickBot="1" x14ac:dyDescent="0.3">
      <c r="A5" s="142"/>
      <c r="B5" s="142"/>
      <c r="C5" s="142"/>
      <c r="D5" s="142"/>
      <c r="E5" s="142"/>
      <c r="F5" s="142"/>
      <c r="G5" s="142"/>
      <c r="H5" s="144"/>
      <c r="I5" s="142"/>
    </row>
    <row r="6" spans="1:9" ht="15" customHeight="1" x14ac:dyDescent="0.25">
      <c r="A6" s="142"/>
      <c r="B6" s="142"/>
      <c r="C6" s="290" t="s">
        <v>118</v>
      </c>
      <c r="D6" s="283" t="s">
        <v>35</v>
      </c>
      <c r="E6" s="283" t="s">
        <v>119</v>
      </c>
      <c r="F6" s="296" t="s">
        <v>120</v>
      </c>
      <c r="G6" s="297"/>
      <c r="H6" s="297"/>
      <c r="I6" s="298"/>
    </row>
    <row r="7" spans="1:9" ht="15" customHeight="1" x14ac:dyDescent="0.25">
      <c r="A7" s="142"/>
      <c r="B7" s="142"/>
      <c r="C7" s="291"/>
      <c r="D7" s="289"/>
      <c r="E7" s="289"/>
      <c r="F7" s="293" t="s">
        <v>121</v>
      </c>
      <c r="G7" s="294"/>
      <c r="H7" s="293" t="s">
        <v>123</v>
      </c>
      <c r="I7" s="295"/>
    </row>
    <row r="8" spans="1:9" ht="30" customHeight="1" thickBot="1" x14ac:dyDescent="0.3">
      <c r="A8" s="142"/>
      <c r="B8" s="142"/>
      <c r="C8" s="292"/>
      <c r="D8" s="284"/>
      <c r="E8" s="284"/>
      <c r="F8" s="235" t="s">
        <v>122</v>
      </c>
      <c r="G8" s="236">
        <v>1</v>
      </c>
      <c r="H8" s="235" t="s">
        <v>122</v>
      </c>
      <c r="I8" s="237">
        <f>0.964</f>
        <v>0.96399999999999997</v>
      </c>
    </row>
    <row r="9" spans="1:9" ht="15" customHeight="1" x14ac:dyDescent="0.25">
      <c r="A9" s="142"/>
      <c r="B9" s="142"/>
      <c r="C9" s="238"/>
      <c r="D9" s="239"/>
      <c r="E9" s="239"/>
      <c r="F9" s="245"/>
      <c r="G9" s="246"/>
      <c r="H9" s="251"/>
      <c r="I9" s="247"/>
    </row>
    <row r="10" spans="1:9" ht="15" customHeight="1" x14ac:dyDescent="0.25">
      <c r="A10" s="142"/>
      <c r="B10" s="142"/>
      <c r="C10" s="240" t="s">
        <v>44</v>
      </c>
      <c r="D10" s="241" t="s">
        <v>45</v>
      </c>
      <c r="E10" s="242" t="s">
        <v>125</v>
      </c>
      <c r="F10" s="287">
        <v>28750000</v>
      </c>
      <c r="G10" s="288"/>
      <c r="H10" s="285">
        <f>I$8*F10</f>
        <v>27715000</v>
      </c>
      <c r="I10" s="286"/>
    </row>
    <row r="11" spans="1:9" ht="15" customHeight="1" x14ac:dyDescent="0.25">
      <c r="A11" s="142"/>
      <c r="B11" s="142"/>
      <c r="C11" s="240">
        <v>2</v>
      </c>
      <c r="D11" s="241" t="s">
        <v>115</v>
      </c>
      <c r="E11" s="242" t="s">
        <v>128</v>
      </c>
      <c r="F11" s="287">
        <v>25750000</v>
      </c>
      <c r="G11" s="288"/>
      <c r="H11" s="285">
        <f t="shared" ref="H11" si="0">I$8*F11</f>
        <v>24823000</v>
      </c>
      <c r="I11" s="286"/>
    </row>
    <row r="12" spans="1:9" ht="15" customHeight="1" thickBot="1" x14ac:dyDescent="0.3">
      <c r="A12" s="142"/>
      <c r="B12" s="142"/>
      <c r="C12" s="243"/>
      <c r="D12" s="244"/>
      <c r="E12" s="244"/>
      <c r="F12" s="248"/>
      <c r="G12" s="249"/>
      <c r="H12" s="252"/>
      <c r="I12" s="250"/>
    </row>
    <row r="13" spans="1:9" ht="15" customHeight="1" x14ac:dyDescent="0.25">
      <c r="A13" s="142"/>
      <c r="B13" s="142"/>
      <c r="C13" s="216"/>
      <c r="D13" s="216"/>
      <c r="E13" s="216"/>
      <c r="F13" s="216"/>
      <c r="G13" s="216"/>
      <c r="H13" s="217"/>
      <c r="I13" s="216"/>
    </row>
    <row r="14" spans="1:9" ht="15" customHeight="1" x14ac:dyDescent="0.25">
      <c r="A14" s="142"/>
      <c r="B14" s="142"/>
      <c r="C14" s="142"/>
      <c r="D14" s="142"/>
      <c r="E14" s="142"/>
      <c r="F14" s="142"/>
      <c r="G14" s="142"/>
      <c r="H14" s="144"/>
      <c r="I14" s="142"/>
    </row>
    <row r="15" spans="1:9" ht="15" customHeight="1" x14ac:dyDescent="0.25">
      <c r="A15" s="142"/>
      <c r="B15" s="142"/>
      <c r="C15" s="142"/>
      <c r="D15" s="142"/>
      <c r="E15" s="142"/>
      <c r="F15" s="142"/>
      <c r="G15" s="142"/>
      <c r="H15" s="144"/>
      <c r="I15" s="142"/>
    </row>
    <row r="16" spans="1:9" x14ac:dyDescent="0.25">
      <c r="A16" s="142"/>
      <c r="B16" s="142"/>
      <c r="C16" s="142"/>
      <c r="D16" s="142"/>
      <c r="E16" s="142"/>
      <c r="F16" s="142"/>
      <c r="G16" s="142"/>
      <c r="H16" s="144"/>
      <c r="I16" s="142"/>
    </row>
  </sheetData>
  <mergeCells count="13">
    <mergeCell ref="H11:I11"/>
    <mergeCell ref="F11:G11"/>
    <mergeCell ref="C2:I2"/>
    <mergeCell ref="C3:I3"/>
    <mergeCell ref="C4:I4"/>
    <mergeCell ref="E6:E8"/>
    <mergeCell ref="D6:D8"/>
    <mergeCell ref="C6:C8"/>
    <mergeCell ref="F10:G10"/>
    <mergeCell ref="H10:I10"/>
    <mergeCell ref="F7:G7"/>
    <mergeCell ref="H7:I7"/>
    <mergeCell ref="F6:I6"/>
  </mergeCells>
  <printOptions horizontalCentered="1"/>
  <pageMargins left="0.78740157480314965" right="0.39370078740157483" top="0.78740157480314965" bottom="0.39370078740157483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35"/>
  <sheetViews>
    <sheetView topLeftCell="A24" workbookViewId="0">
      <selection activeCell="C37" sqref="C37"/>
    </sheetView>
  </sheetViews>
  <sheetFormatPr defaultColWidth="9.140625" defaultRowHeight="18.75" x14ac:dyDescent="0.3"/>
  <cols>
    <col min="1" max="1" width="2.5703125" style="2" customWidth="1"/>
    <col min="2" max="2" width="9.140625" style="2"/>
    <col min="3" max="3" width="30.85546875" style="2" customWidth="1"/>
    <col min="4" max="4" width="38.85546875" style="3" customWidth="1"/>
    <col min="5" max="5" width="35.28515625" style="1" customWidth="1"/>
    <col min="6" max="6" width="27.5703125" style="3" customWidth="1"/>
    <col min="7" max="7" width="17.28515625" style="2" customWidth="1"/>
    <col min="8" max="8" width="25.85546875" style="2" customWidth="1"/>
    <col min="9" max="9" width="15.7109375" style="2" customWidth="1"/>
    <col min="10" max="10" width="27.5703125" style="4" customWidth="1"/>
    <col min="11" max="11" width="25.85546875" style="2" customWidth="1"/>
    <col min="12" max="13" width="9.140625" style="2"/>
    <col min="14" max="14" width="29.28515625" style="2" customWidth="1"/>
    <col min="15" max="25" width="9.140625" style="2"/>
    <col min="26" max="26" width="9.28515625" style="2" customWidth="1"/>
    <col min="27" max="27" width="9.140625" style="2"/>
    <col min="28" max="28" width="12.28515625" style="2" customWidth="1"/>
    <col min="29" max="29" width="9.28515625" style="2" customWidth="1"/>
    <col min="30" max="16384" width="9.140625" style="2"/>
  </cols>
  <sheetData>
    <row r="2" spans="1:29" ht="36.75" customHeight="1" x14ac:dyDescent="0.25">
      <c r="A2" s="5"/>
      <c r="B2" s="6"/>
      <c r="C2" s="7"/>
      <c r="D2" s="8" t="s">
        <v>68</v>
      </c>
      <c r="E2" s="9" t="s">
        <v>69</v>
      </c>
      <c r="F2" s="10"/>
      <c r="G2" s="11"/>
      <c r="H2" s="12"/>
      <c r="I2" s="57"/>
      <c r="J2" s="58"/>
      <c r="K2" s="57"/>
    </row>
    <row r="3" spans="1:29" ht="18" x14ac:dyDescent="0.25">
      <c r="A3" s="13" t="s">
        <v>70</v>
      </c>
      <c r="B3" s="14"/>
      <c r="C3" s="15"/>
      <c r="D3" s="16" t="s">
        <v>71</v>
      </c>
      <c r="E3" s="17" t="s">
        <v>71</v>
      </c>
      <c r="F3" s="18"/>
      <c r="G3" s="11"/>
      <c r="H3" s="12"/>
      <c r="I3" s="57">
        <f>H3*10%</f>
        <v>0</v>
      </c>
      <c r="J3" s="58">
        <f>I3+H3</f>
        <v>0</v>
      </c>
      <c r="K3" s="57"/>
    </row>
    <row r="4" spans="1:29" ht="18" x14ac:dyDescent="0.25">
      <c r="A4" s="19" t="s">
        <v>72</v>
      </c>
      <c r="B4" s="20"/>
      <c r="C4" s="21"/>
      <c r="D4" s="22" t="s">
        <v>73</v>
      </c>
      <c r="E4" s="23" t="s">
        <v>73</v>
      </c>
      <c r="F4" s="18"/>
      <c r="G4" s="11"/>
      <c r="H4" s="12"/>
      <c r="I4" s="57">
        <f t="shared" ref="I4:I6" si="0">H4*10%</f>
        <v>0</v>
      </c>
      <c r="J4" s="58">
        <f t="shared" ref="J4:J6" si="1">I4+H4</f>
        <v>0</v>
      </c>
      <c r="K4" s="20"/>
      <c r="L4" s="59"/>
      <c r="M4" s="59"/>
      <c r="N4" s="59"/>
      <c r="O4" s="59"/>
      <c r="P4" s="60"/>
      <c r="Q4" s="60"/>
      <c r="R4" s="60"/>
      <c r="S4" s="60"/>
      <c r="T4" s="60"/>
      <c r="U4" s="60"/>
      <c r="V4" s="60"/>
      <c r="W4" s="59"/>
      <c r="X4" s="59"/>
      <c r="Y4" s="59"/>
      <c r="Z4" s="66">
        <f>Q4*T4</f>
        <v>0</v>
      </c>
      <c r="AA4" s="66" t="s">
        <v>53</v>
      </c>
      <c r="AB4" s="67">
        <v>12000000</v>
      </c>
      <c r="AC4" s="67">
        <f>Z4*AB4</f>
        <v>0</v>
      </c>
    </row>
    <row r="5" spans="1:29" ht="18" hidden="1" customHeight="1" x14ac:dyDescent="0.25">
      <c r="A5" s="19" t="s">
        <v>74</v>
      </c>
      <c r="B5" s="20"/>
      <c r="C5" s="21"/>
      <c r="D5" s="22"/>
      <c r="E5" s="23"/>
      <c r="F5" s="18"/>
      <c r="G5" s="11"/>
      <c r="H5" s="12"/>
      <c r="I5" s="57">
        <f t="shared" si="0"/>
        <v>0</v>
      </c>
      <c r="J5" s="58">
        <f t="shared" si="1"/>
        <v>0</v>
      </c>
      <c r="K5" s="20"/>
      <c r="L5" s="59"/>
      <c r="M5" s="61"/>
      <c r="N5" s="61"/>
      <c r="O5" s="61"/>
      <c r="P5" s="62"/>
      <c r="Q5" s="62"/>
      <c r="R5" s="62"/>
      <c r="S5" s="62"/>
      <c r="T5" s="62"/>
      <c r="U5" s="62"/>
      <c r="V5" s="62"/>
      <c r="W5" s="61"/>
      <c r="X5" s="61"/>
      <c r="Y5" s="61"/>
      <c r="Z5" s="62"/>
      <c r="AA5" s="62"/>
      <c r="AB5" s="61"/>
      <c r="AC5" s="61"/>
    </row>
    <row r="6" spans="1:29" ht="18" x14ac:dyDescent="0.25">
      <c r="A6" s="19" t="s">
        <v>75</v>
      </c>
      <c r="B6" s="20"/>
      <c r="C6" s="21"/>
      <c r="D6" s="22" t="s">
        <v>76</v>
      </c>
      <c r="E6" s="23" t="s">
        <v>76</v>
      </c>
      <c r="F6" s="18">
        <v>4500000</v>
      </c>
      <c r="G6" s="11">
        <f>F6*2.5%</f>
        <v>112500</v>
      </c>
      <c r="H6" s="12"/>
      <c r="I6" s="57">
        <f t="shared" si="0"/>
        <v>0</v>
      </c>
      <c r="J6" s="58">
        <f t="shared" si="1"/>
        <v>0</v>
      </c>
      <c r="K6" s="57"/>
      <c r="L6" s="61"/>
      <c r="M6" s="61"/>
      <c r="N6" s="61"/>
      <c r="O6" s="61"/>
      <c r="P6" s="62"/>
      <c r="Q6" s="62"/>
      <c r="R6" s="62"/>
      <c r="S6" s="62"/>
      <c r="T6" s="62"/>
      <c r="U6" s="62"/>
      <c r="V6" s="62"/>
      <c r="W6" s="61"/>
      <c r="X6" s="61"/>
      <c r="Y6" s="61"/>
      <c r="Z6" s="62"/>
      <c r="AA6" s="62"/>
      <c r="AB6" s="61"/>
      <c r="AC6" s="61"/>
    </row>
    <row r="7" spans="1:29" ht="18" x14ac:dyDescent="0.25">
      <c r="A7" s="24"/>
      <c r="B7" s="20"/>
      <c r="C7" s="21"/>
      <c r="D7" s="25"/>
      <c r="E7" s="26"/>
      <c r="F7" s="27"/>
      <c r="G7" s="28"/>
      <c r="H7" s="29"/>
      <c r="I7" s="63"/>
      <c r="J7" s="58"/>
      <c r="K7" s="63"/>
      <c r="N7" s="2" t="e">
        <f>#REF!</f>
        <v>#REF!</v>
      </c>
    </row>
    <row r="8" spans="1:29" s="1" customFormat="1" ht="18" x14ac:dyDescent="0.25">
      <c r="A8" s="141" t="s">
        <v>44</v>
      </c>
      <c r="B8" s="31" t="s">
        <v>77</v>
      </c>
      <c r="C8" s="32"/>
      <c r="D8" s="33" t="s">
        <v>78</v>
      </c>
      <c r="E8" s="34" t="s">
        <v>79</v>
      </c>
      <c r="F8" s="35"/>
      <c r="G8" s="36"/>
      <c r="H8" s="37"/>
      <c r="I8" s="64">
        <f t="shared" ref="I8:I13" si="2">H8*10%</f>
        <v>0</v>
      </c>
      <c r="J8" s="65">
        <f t="shared" ref="J8:J13" si="3">I8+H8</f>
        <v>0</v>
      </c>
      <c r="K8" s="64"/>
    </row>
    <row r="9" spans="1:29" ht="18" x14ac:dyDescent="0.25">
      <c r="A9" s="38">
        <v>2</v>
      </c>
      <c r="B9" s="31" t="s">
        <v>77</v>
      </c>
      <c r="C9" s="39"/>
      <c r="D9" s="40" t="s">
        <v>80</v>
      </c>
      <c r="E9" s="41" t="s">
        <v>80</v>
      </c>
      <c r="F9" s="42"/>
      <c r="G9" s="43"/>
      <c r="H9" s="44"/>
      <c r="I9" s="57"/>
      <c r="J9" s="58"/>
      <c r="K9" s="57"/>
    </row>
    <row r="10" spans="1:29" ht="18" x14ac:dyDescent="0.25">
      <c r="A10" s="30">
        <v>3</v>
      </c>
      <c r="B10" s="31" t="s">
        <v>81</v>
      </c>
      <c r="C10" s="32"/>
      <c r="D10" s="33" t="s">
        <v>82</v>
      </c>
      <c r="E10" s="34" t="s">
        <v>83</v>
      </c>
      <c r="F10" s="35"/>
      <c r="G10" s="11"/>
      <c r="H10" s="12"/>
      <c r="I10" s="57"/>
      <c r="J10" s="58"/>
      <c r="K10" s="57"/>
    </row>
    <row r="11" spans="1:29" ht="18" x14ac:dyDescent="0.25">
      <c r="A11" s="30">
        <v>4</v>
      </c>
      <c r="B11" s="31" t="s">
        <v>81</v>
      </c>
      <c r="C11" s="32"/>
      <c r="D11" s="33" t="s">
        <v>84</v>
      </c>
      <c r="E11" s="34" t="s">
        <v>85</v>
      </c>
      <c r="F11" s="35"/>
      <c r="G11" s="11"/>
      <c r="H11" s="12"/>
      <c r="I11" s="57"/>
      <c r="J11" s="58"/>
      <c r="K11" s="57"/>
    </row>
    <row r="12" spans="1:29" ht="18" x14ac:dyDescent="0.25">
      <c r="A12" s="45">
        <v>5</v>
      </c>
      <c r="B12" s="31" t="s">
        <v>86</v>
      </c>
      <c r="C12" s="21"/>
      <c r="D12" s="33" t="s">
        <v>87</v>
      </c>
      <c r="E12" s="34" t="s">
        <v>88</v>
      </c>
      <c r="F12" s="35"/>
      <c r="G12" s="11"/>
      <c r="H12" s="12"/>
      <c r="I12" s="57">
        <f t="shared" si="2"/>
        <v>0</v>
      </c>
      <c r="J12" s="58">
        <f t="shared" si="3"/>
        <v>0</v>
      </c>
      <c r="K12" s="57"/>
    </row>
    <row r="13" spans="1:29" ht="18" x14ac:dyDescent="0.25">
      <c r="A13" s="45">
        <v>6</v>
      </c>
      <c r="B13" s="31" t="s">
        <v>86</v>
      </c>
      <c r="C13" s="21"/>
      <c r="D13" s="46" t="s">
        <v>89</v>
      </c>
      <c r="E13" s="34" t="s">
        <v>90</v>
      </c>
      <c r="F13" s="35"/>
      <c r="G13" s="11"/>
      <c r="H13" s="12"/>
      <c r="I13" s="57">
        <f t="shared" si="2"/>
        <v>0</v>
      </c>
      <c r="J13" s="58">
        <f t="shared" si="3"/>
        <v>0</v>
      </c>
      <c r="K13" s="57"/>
    </row>
    <row r="14" spans="1:29" ht="18" x14ac:dyDescent="0.25">
      <c r="A14" s="47"/>
      <c r="B14" s="31"/>
      <c r="C14" s="39"/>
      <c r="D14" s="48"/>
      <c r="E14" s="41"/>
      <c r="F14" s="42"/>
      <c r="G14" s="43"/>
      <c r="H14" s="44"/>
      <c r="I14" s="57"/>
      <c r="J14" s="58"/>
      <c r="K14" s="57"/>
    </row>
    <row r="15" spans="1:29" ht="18" x14ac:dyDescent="0.25">
      <c r="A15" s="47">
        <v>7</v>
      </c>
      <c r="B15" s="31" t="s">
        <v>91</v>
      </c>
      <c r="C15" s="39"/>
      <c r="D15" s="49" t="s">
        <v>92</v>
      </c>
      <c r="E15" s="41" t="s">
        <v>93</v>
      </c>
      <c r="F15" s="50"/>
      <c r="G15" s="43"/>
      <c r="H15" s="44"/>
      <c r="I15" s="57"/>
      <c r="J15" s="58"/>
      <c r="K15" s="57"/>
    </row>
    <row r="16" spans="1:29" ht="15" customHeight="1" x14ac:dyDescent="0.25">
      <c r="A16" s="51">
        <v>8</v>
      </c>
      <c r="B16" s="52" t="s">
        <v>94</v>
      </c>
      <c r="C16" s="53"/>
      <c r="D16" s="54" t="s">
        <v>95</v>
      </c>
      <c r="E16" s="55" t="s">
        <v>95</v>
      </c>
      <c r="F16" s="50"/>
      <c r="G16" s="43"/>
      <c r="H16" s="56"/>
      <c r="I16" s="63"/>
      <c r="J16" s="58"/>
      <c r="K16" s="63"/>
    </row>
    <row r="20" spans="3:8" x14ac:dyDescent="0.3">
      <c r="E20" s="1" t="s">
        <v>96</v>
      </c>
      <c r="F20" s="3" t="s">
        <v>97</v>
      </c>
      <c r="G20" s="2" t="s">
        <v>98</v>
      </c>
    </row>
    <row r="21" spans="3:8" x14ac:dyDescent="0.3">
      <c r="C21" s="16" t="s">
        <v>71</v>
      </c>
      <c r="D21" s="3">
        <v>40000000</v>
      </c>
      <c r="E21" s="1">
        <v>11339000</v>
      </c>
      <c r="F21" s="3">
        <v>8661000</v>
      </c>
      <c r="G21" s="2">
        <v>20000000</v>
      </c>
      <c r="H21" s="2">
        <f>SUM(E21:G21)</f>
        <v>40000000</v>
      </c>
    </row>
    <row r="22" spans="3:8" x14ac:dyDescent="0.3">
      <c r="C22" s="22" t="s">
        <v>73</v>
      </c>
      <c r="D22" s="3">
        <v>14000000</v>
      </c>
      <c r="E22" s="1">
        <v>7939000</v>
      </c>
      <c r="F22" s="3">
        <v>6061000</v>
      </c>
      <c r="H22" s="2">
        <f t="shared" ref="H22:H31" si="4">SUM(E22:G22)</f>
        <v>14000000</v>
      </c>
    </row>
    <row r="23" spans="3:8" x14ac:dyDescent="0.3">
      <c r="C23" s="22" t="s">
        <v>76</v>
      </c>
      <c r="D23" s="3">
        <v>28000000</v>
      </c>
      <c r="E23" s="1">
        <v>7939000</v>
      </c>
      <c r="F23" s="3">
        <v>6061000</v>
      </c>
      <c r="G23" s="2">
        <v>14000000</v>
      </c>
      <c r="H23" s="2">
        <f t="shared" si="4"/>
        <v>28000000</v>
      </c>
    </row>
    <row r="24" spans="3:8" x14ac:dyDescent="0.3">
      <c r="C24" s="40" t="s">
        <v>80</v>
      </c>
      <c r="D24" s="3">
        <v>3519000</v>
      </c>
      <c r="E24" s="1">
        <v>3519000</v>
      </c>
      <c r="F24" s="3">
        <v>0</v>
      </c>
      <c r="H24" s="2">
        <f t="shared" si="4"/>
        <v>3519000</v>
      </c>
    </row>
    <row r="25" spans="3:8" x14ac:dyDescent="0.3">
      <c r="C25" s="34" t="s">
        <v>83</v>
      </c>
      <c r="D25" s="3">
        <v>12400000</v>
      </c>
      <c r="E25" s="1">
        <v>3519000</v>
      </c>
      <c r="F25" s="3">
        <v>2681000</v>
      </c>
      <c r="G25" s="2">
        <v>6200000</v>
      </c>
      <c r="H25" s="2">
        <f t="shared" si="4"/>
        <v>12400000</v>
      </c>
    </row>
    <row r="26" spans="3:8" x14ac:dyDescent="0.3">
      <c r="C26" s="34" t="s">
        <v>90</v>
      </c>
      <c r="D26" s="3">
        <v>12400000</v>
      </c>
      <c r="E26" s="1">
        <v>3519000</v>
      </c>
      <c r="F26" s="3">
        <v>2681000</v>
      </c>
      <c r="G26" s="2">
        <v>6200000</v>
      </c>
      <c r="H26" s="2">
        <f t="shared" si="4"/>
        <v>12400000</v>
      </c>
    </row>
    <row r="27" spans="3:8" x14ac:dyDescent="0.3">
      <c r="C27" s="34" t="s">
        <v>79</v>
      </c>
      <c r="D27" s="3">
        <v>3519000</v>
      </c>
      <c r="E27" s="1">
        <v>3519000</v>
      </c>
      <c r="H27" s="2">
        <f t="shared" si="4"/>
        <v>3519000</v>
      </c>
    </row>
    <row r="28" spans="3:8" x14ac:dyDescent="0.3">
      <c r="C28" s="34" t="s">
        <v>85</v>
      </c>
      <c r="D28" s="3">
        <v>12400000</v>
      </c>
      <c r="E28" s="1">
        <v>3519000</v>
      </c>
      <c r="F28" s="3">
        <v>2681000</v>
      </c>
      <c r="G28" s="2">
        <v>6200000</v>
      </c>
      <c r="H28" s="2">
        <f t="shared" si="4"/>
        <v>12400000</v>
      </c>
    </row>
    <row r="29" spans="3:8" x14ac:dyDescent="0.3">
      <c r="C29" s="34" t="s">
        <v>88</v>
      </c>
      <c r="D29" s="3">
        <v>12400000</v>
      </c>
      <c r="E29" s="1">
        <v>3519000</v>
      </c>
      <c r="F29" s="3">
        <v>2681000</v>
      </c>
      <c r="G29" s="2">
        <v>6200000</v>
      </c>
      <c r="H29" s="2">
        <f t="shared" si="4"/>
        <v>12400000</v>
      </c>
    </row>
    <row r="30" spans="3:8" x14ac:dyDescent="0.3">
      <c r="C30" s="41" t="s">
        <v>93</v>
      </c>
      <c r="D30" s="3">
        <v>12400000</v>
      </c>
      <c r="E30" s="1">
        <v>3519000</v>
      </c>
      <c r="F30" s="3">
        <v>2681000</v>
      </c>
      <c r="G30" s="2">
        <v>6200000</v>
      </c>
      <c r="H30" s="2">
        <f t="shared" si="4"/>
        <v>12400000</v>
      </c>
    </row>
    <row r="31" spans="3:8" x14ac:dyDescent="0.3">
      <c r="C31" s="55" t="s">
        <v>95</v>
      </c>
      <c r="D31" s="3">
        <v>6000000</v>
      </c>
      <c r="E31" s="1">
        <v>1700000</v>
      </c>
      <c r="F31" s="3">
        <v>1300000</v>
      </c>
      <c r="G31" s="2">
        <v>3000000</v>
      </c>
      <c r="H31" s="2">
        <f t="shared" si="4"/>
        <v>6000000</v>
      </c>
    </row>
    <row r="33" spans="3:17" ht="15" x14ac:dyDescent="0.25">
      <c r="C33" s="2" t="s">
        <v>99</v>
      </c>
      <c r="D33" s="3">
        <v>3000000</v>
      </c>
      <c r="F33" s="1">
        <v>178000</v>
      </c>
      <c r="G33" s="3">
        <v>155000</v>
      </c>
      <c r="H33" s="2">
        <v>79000</v>
      </c>
      <c r="I33" s="2">
        <v>259000</v>
      </c>
      <c r="J33" s="2">
        <v>203000</v>
      </c>
      <c r="K33" s="2">
        <v>567000</v>
      </c>
      <c r="L33" s="2">
        <v>321000</v>
      </c>
      <c r="N33" s="2">
        <v>1038000</v>
      </c>
    </row>
    <row r="34" spans="3:17" x14ac:dyDescent="0.3">
      <c r="C34" s="2" t="s">
        <v>100</v>
      </c>
      <c r="D34" s="3">
        <v>2000000</v>
      </c>
      <c r="E34" s="1">
        <v>450000</v>
      </c>
      <c r="F34" s="3">
        <v>150000</v>
      </c>
      <c r="G34" s="2">
        <v>399000</v>
      </c>
      <c r="H34" s="2">
        <v>201000</v>
      </c>
      <c r="I34" s="2">
        <v>615000</v>
      </c>
      <c r="J34" s="4">
        <v>385000</v>
      </c>
    </row>
    <row r="35" spans="3:17" ht="15" x14ac:dyDescent="0.25">
      <c r="C35" s="2" t="s">
        <v>101</v>
      </c>
      <c r="D35" s="3">
        <v>3300000</v>
      </c>
      <c r="E35" s="1">
        <v>300000</v>
      </c>
      <c r="F35" s="3">
        <v>300000</v>
      </c>
      <c r="G35" s="3">
        <v>300000</v>
      </c>
      <c r="H35" s="3">
        <v>300000</v>
      </c>
      <c r="I35" s="3">
        <v>300000</v>
      </c>
      <c r="J35" s="3">
        <v>200000</v>
      </c>
      <c r="K35" s="3">
        <v>200000</v>
      </c>
      <c r="L35" s="3">
        <v>200000</v>
      </c>
      <c r="M35" s="3">
        <v>200000</v>
      </c>
      <c r="N35" s="2">
        <v>500000</v>
      </c>
      <c r="O35" s="2">
        <v>500000</v>
      </c>
      <c r="P35" s="2">
        <v>500000</v>
      </c>
      <c r="Q35" s="2">
        <v>500000</v>
      </c>
    </row>
  </sheetData>
  <pageMargins left="0.7" right="0.7" top="0.75" bottom="0.75" header="0.3" footer="0.3"/>
  <pageSetup paperSize="100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19" zoomScale="130" zoomScaleNormal="130" workbookViewId="0">
      <selection activeCell="M33" sqref="M3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NON PERSONIL</vt:lpstr>
      <vt:lpstr>RHPS</vt:lpstr>
      <vt:lpstr>HPS</vt:lpstr>
      <vt:lpstr>Renumeras Min</vt:lpstr>
      <vt:lpstr>Sheet1</vt:lpstr>
      <vt:lpstr>Kepmen</vt:lpstr>
      <vt:lpstr>HPS!Print_Area</vt:lpstr>
      <vt:lpstr>'NON PERSONIL'!Print_Area</vt:lpstr>
      <vt:lpstr>'Renumeras Min'!Print_Area</vt:lpstr>
      <vt:lpstr>RHPS!Print_Area</vt:lpstr>
      <vt:lpstr>HPS!Print_Titles</vt:lpstr>
      <vt:lpstr>'Renumeras Min'!Print_Titles</vt:lpstr>
      <vt:lpstr>RHPS!Print_Titles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ASDF</dc:creator>
  <cp:lastModifiedBy>Sarana</cp:lastModifiedBy>
  <cp:lastPrinted>2024-03-25T04:38:22Z</cp:lastPrinted>
  <dcterms:created xsi:type="dcterms:W3CDTF">2015-03-30T08:31:00Z</dcterms:created>
  <dcterms:modified xsi:type="dcterms:W3CDTF">2024-03-26T05:09:37Z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B79DF8574F9F40E2BDDC84FC85010468</vt:lpwstr>
  </property>
  <property fmtid="{D5CDD505-2E9C-101B-9397-08002B2CF9AE}" pid="3" name="KSOProductBuildVer">
    <vt:lpwstr>1033-11.2.0.11440</vt:lpwstr>
  </property>
</Properties>
</file>