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D:\1 INSPEKTORAT\2023\20 RAKORNAS\HPS OK\"/>
    </mc:Choice>
  </mc:AlternateContent>
  <xr:revisionPtr revIDLastSave="0" documentId="13_ncr:1_{5EA7FD07-50A5-4971-8E79-CF5CA9CEC25B}" xr6:coauthVersionLast="47" xr6:coauthVersionMax="47" xr10:uidLastSave="{00000000-0000-0000-0000-000000000000}"/>
  <bookViews>
    <workbookView xWindow="-108" yWindow="-108" windowWidth="23256" windowHeight="12456" firstSheet="3" activeTab="3" xr2:uid="{00000000-000D-0000-FFFF-FFFF00000000}"/>
  </bookViews>
  <sheets>
    <sheet name="Sheet1 (2)" sheetId="5" state="hidden" r:id="rId1"/>
    <sheet name="Sheet1" sheetId="1" state="hidden" r:id="rId2"/>
    <sheet name="Sheet1 (3)" sheetId="6" state="hidden" r:id="rId3"/>
    <sheet name="rab" sheetId="15" r:id="rId4"/>
  </sheets>
  <definedNames>
    <definedName name="_xlnm._FilterDatabase" localSheetId="3" hidden="1">rab!$B$2:$L$59</definedName>
    <definedName name="_xlnm._FilterDatabase" localSheetId="2" hidden="1">'Sheet1 (3)'!$B$2:$L$68</definedName>
    <definedName name="_xlnm.Print_Area" localSheetId="3">rab!$B$1:$L$69</definedName>
    <definedName name="_xlnm.Print_Area" localSheetId="1">Sheet1!$B$1:$L$76</definedName>
    <definedName name="_xlnm.Print_Area" localSheetId="0">'Sheet1 (2)'!$B$1:$L$77</definedName>
    <definedName name="_xlnm.Print_Area" localSheetId="2">'Sheet1 (3)'!$B$1:$L$82</definedName>
    <definedName name="_xlnm.Print_Titles" localSheetId="3">rab!$5:$6</definedName>
  </definedNames>
  <calcPr calcId="191029"/>
</workbook>
</file>

<file path=xl/calcChain.xml><?xml version="1.0" encoding="utf-8"?>
<calcChain xmlns="http://schemas.openxmlformats.org/spreadsheetml/2006/main">
  <c r="L56" i="15" l="1"/>
  <c r="L55" i="15"/>
  <c r="E55" i="15"/>
  <c r="E54" i="15"/>
  <c r="L54" i="15" s="1"/>
  <c r="L53" i="15" s="1"/>
  <c r="P53" i="15"/>
  <c r="Q53" i="15" s="1"/>
  <c r="N53" i="15"/>
  <c r="L51" i="15"/>
  <c r="L50" i="15"/>
  <c r="L49" i="15"/>
  <c r="L48" i="15"/>
  <c r="L47" i="15"/>
  <c r="L46" i="15"/>
  <c r="L45" i="15"/>
  <c r="N44" i="15"/>
  <c r="L44" i="15"/>
  <c r="L43" i="15"/>
  <c r="L42" i="15"/>
  <c r="N41" i="15" s="1"/>
  <c r="L41" i="15"/>
  <c r="L40" i="15"/>
  <c r="L39" i="15"/>
  <c r="L38" i="15"/>
  <c r="L37" i="15"/>
  <c r="N34" i="15" s="1"/>
  <c r="L36" i="15"/>
  <c r="L35" i="15"/>
  <c r="L33" i="15"/>
  <c r="L32" i="15"/>
  <c r="L31" i="15"/>
  <c r="L30" i="15" s="1"/>
  <c r="N30" i="15"/>
  <c r="L29" i="15"/>
  <c r="L28" i="15"/>
  <c r="L27" i="15"/>
  <c r="L26" i="15"/>
  <c r="L25" i="15"/>
  <c r="P23" i="15"/>
  <c r="L23" i="15"/>
  <c r="L21" i="15" s="1"/>
  <c r="L22" i="15"/>
  <c r="N21" i="15"/>
  <c r="L20" i="15"/>
  <c r="L19" i="15"/>
  <c r="L18" i="15"/>
  <c r="L17" i="15"/>
  <c r="L16" i="15"/>
  <c r="L7" i="15" s="1"/>
  <c r="L14" i="15"/>
  <c r="L12" i="15"/>
  <c r="L11" i="15"/>
  <c r="L10" i="15"/>
  <c r="L9" i="15"/>
  <c r="N7" i="15" s="1"/>
  <c r="L34" i="15" l="1"/>
  <c r="L57" i="15" s="1"/>
  <c r="N57" i="15" l="1"/>
  <c r="L58" i="15"/>
  <c r="L59" i="15" s="1"/>
  <c r="N59" i="15" l="1"/>
  <c r="O60" i="15"/>
  <c r="O57" i="15"/>
  <c r="L80" i="6" l="1"/>
  <c r="L79" i="6"/>
  <c r="L78" i="6"/>
  <c r="R77" i="6"/>
  <c r="L77" i="6"/>
  <c r="R76" i="6"/>
  <c r="R75" i="6"/>
  <c r="L75" i="6"/>
  <c r="L74" i="6"/>
  <c r="L73" i="6"/>
  <c r="L72" i="6" s="1"/>
  <c r="O70" i="6"/>
  <c r="L65" i="6"/>
  <c r="L64" i="6" s="1"/>
  <c r="N64" i="6"/>
  <c r="L63" i="6"/>
  <c r="L62" i="6"/>
  <c r="L61" i="6"/>
  <c r="L60" i="6"/>
  <c r="L59" i="6"/>
  <c r="L58" i="6"/>
  <c r="L57" i="6"/>
  <c r="L56" i="6"/>
  <c r="N55" i="6" s="1"/>
  <c r="P55" i="6"/>
  <c r="Q55" i="6" s="1"/>
  <c r="L54" i="6"/>
  <c r="L53" i="6"/>
  <c r="L52" i="6"/>
  <c r="L51" i="6"/>
  <c r="L50" i="6"/>
  <c r="L49" i="6"/>
  <c r="L47" i="6"/>
  <c r="L46" i="6"/>
  <c r="L44" i="6"/>
  <c r="L43" i="6"/>
  <c r="L42" i="6"/>
  <c r="L41" i="6"/>
  <c r="L40" i="6"/>
  <c r="L38" i="6"/>
  <c r="L37" i="6"/>
  <c r="N36" i="6" s="1"/>
  <c r="L36" i="6"/>
  <c r="L35" i="6"/>
  <c r="L34" i="6"/>
  <c r="L33" i="6"/>
  <c r="L32" i="6"/>
  <c r="L31" i="6"/>
  <c r="L29" i="6"/>
  <c r="L28" i="6"/>
  <c r="L27" i="6"/>
  <c r="P25" i="6"/>
  <c r="L25" i="6"/>
  <c r="L24" i="6"/>
  <c r="N23" i="6"/>
  <c r="L22" i="6"/>
  <c r="L21" i="6"/>
  <c r="L19" i="6"/>
  <c r="L18" i="6"/>
  <c r="L17" i="6"/>
  <c r="L16" i="6"/>
  <c r="L15" i="6"/>
  <c r="L13" i="6"/>
  <c r="L11" i="6"/>
  <c r="L10" i="6"/>
  <c r="L9" i="6"/>
  <c r="L8" i="6"/>
  <c r="L74" i="1"/>
  <c r="L73" i="1"/>
  <c r="L72" i="1"/>
  <c r="L71" i="1"/>
  <c r="L69" i="1"/>
  <c r="L68" i="1"/>
  <c r="L67" i="1"/>
  <c r="L66" i="1"/>
  <c r="O64" i="1"/>
  <c r="N61" i="1"/>
  <c r="L60" i="1"/>
  <c r="N59" i="1" s="1"/>
  <c r="L58" i="1"/>
  <c r="N57" i="1" s="1"/>
  <c r="L56" i="1"/>
  <c r="L55" i="1"/>
  <c r="L53" i="1" s="1"/>
  <c r="L54" i="1"/>
  <c r="L52" i="1"/>
  <c r="L51" i="1"/>
  <c r="L50" i="1"/>
  <c r="L49" i="1"/>
  <c r="L48" i="1"/>
  <c r="L47" i="1"/>
  <c r="L46" i="1"/>
  <c r="L44" i="1"/>
  <c r="L43" i="1"/>
  <c r="L42" i="1" s="1"/>
  <c r="N42" i="1"/>
  <c r="L41" i="1"/>
  <c r="L40" i="1"/>
  <c r="L39" i="1"/>
  <c r="L37" i="1"/>
  <c r="L36" i="1"/>
  <c r="N35" i="1" s="1"/>
  <c r="L34" i="1"/>
  <c r="L33" i="1"/>
  <c r="L32" i="1"/>
  <c r="L31" i="1"/>
  <c r="L29" i="1"/>
  <c r="L28" i="1"/>
  <c r="L27" i="1"/>
  <c r="L25" i="1"/>
  <c r="L24" i="1"/>
  <c r="L22" i="1"/>
  <c r="L21" i="1"/>
  <c r="L19" i="1"/>
  <c r="L18" i="1"/>
  <c r="L17" i="1"/>
  <c r="L16" i="1"/>
  <c r="L15" i="1"/>
  <c r="L13" i="1"/>
  <c r="L11" i="1"/>
  <c r="L10" i="1"/>
  <c r="L9" i="1"/>
  <c r="L8" i="1"/>
  <c r="L75" i="5"/>
  <c r="L74" i="5"/>
  <c r="L73" i="5"/>
  <c r="L72" i="5"/>
  <c r="L70" i="5"/>
  <c r="L69" i="5"/>
  <c r="L68" i="5"/>
  <c r="L67" i="5" s="1"/>
  <c r="O65" i="5"/>
  <c r="N62" i="5"/>
  <c r="L61" i="5"/>
  <c r="L60" i="5" s="1"/>
  <c r="L59" i="5"/>
  <c r="L58" i="5" s="1"/>
  <c r="N58" i="5"/>
  <c r="L57" i="5"/>
  <c r="L56" i="5"/>
  <c r="L54" i="5"/>
  <c r="L52" i="5" s="1"/>
  <c r="L53" i="5"/>
  <c r="L51" i="5"/>
  <c r="L50" i="5"/>
  <c r="L49" i="5"/>
  <c r="L48" i="5"/>
  <c r="L47" i="5"/>
  <c r="N46" i="5" s="1"/>
  <c r="L45" i="5"/>
  <c r="N43" i="5" s="1"/>
  <c r="L44" i="5"/>
  <c r="L42" i="5"/>
  <c r="L41" i="5"/>
  <c r="L40" i="5"/>
  <c r="L38" i="5"/>
  <c r="L37" i="5"/>
  <c r="L36" i="5"/>
  <c r="L35" i="5"/>
  <c r="L33" i="5"/>
  <c r="L32" i="5"/>
  <c r="L31" i="5"/>
  <c r="L30" i="5"/>
  <c r="N29" i="5"/>
  <c r="L29" i="5"/>
  <c r="L28" i="5"/>
  <c r="L27" i="5"/>
  <c r="L26" i="5"/>
  <c r="L24" i="5"/>
  <c r="L23" i="5"/>
  <c r="L21" i="5"/>
  <c r="L20" i="5"/>
  <c r="L18" i="5"/>
  <c r="L17" i="5"/>
  <c r="L16" i="5"/>
  <c r="L15" i="5"/>
  <c r="L14" i="5"/>
  <c r="L12" i="5"/>
  <c r="L10" i="5"/>
  <c r="L9" i="5"/>
  <c r="L8" i="5"/>
  <c r="L35" i="1" l="1"/>
  <c r="N53" i="1"/>
  <c r="N6" i="6"/>
  <c r="L45" i="6"/>
  <c r="N22" i="5"/>
  <c r="L39" i="5"/>
  <c r="N34" i="5"/>
  <c r="L43" i="5"/>
  <c r="N39" i="6"/>
  <c r="N55" i="5"/>
  <c r="N6" i="5"/>
  <c r="L6" i="5"/>
  <c r="N60" i="5"/>
  <c r="L30" i="1"/>
  <c r="L48" i="6"/>
  <c r="N45" i="1"/>
  <c r="N50" i="1"/>
  <c r="L39" i="6"/>
  <c r="N38" i="1"/>
  <c r="L23" i="6"/>
  <c r="R78" i="6"/>
  <c r="N6" i="1"/>
  <c r="L55" i="6"/>
  <c r="N52" i="5"/>
  <c r="L71" i="5"/>
  <c r="L76" i="5" s="1"/>
  <c r="L57" i="1"/>
  <c r="L6" i="6"/>
  <c r="N23" i="1"/>
  <c r="L22" i="5"/>
  <c r="L55" i="5"/>
  <c r="L23" i="1"/>
  <c r="L59" i="1"/>
  <c r="L76" i="6"/>
  <c r="L81" i="6" s="1"/>
  <c r="N81" i="6" s="1"/>
  <c r="N39" i="5"/>
  <c r="N30" i="6"/>
  <c r="N45" i="6"/>
  <c r="N76" i="5"/>
  <c r="N30" i="1"/>
  <c r="N48" i="6"/>
  <c r="L46" i="5"/>
  <c r="L38" i="1"/>
  <c r="L30" i="6"/>
  <c r="L34" i="5"/>
  <c r="L6" i="1"/>
  <c r="L45" i="1"/>
  <c r="L70" i="1"/>
  <c r="L75" i="1" s="1"/>
  <c r="L63" i="5" l="1"/>
  <c r="O64" i="5" s="1"/>
  <c r="L66" i="6"/>
  <c r="L67" i="6" s="1"/>
  <c r="L68" i="6" s="1"/>
  <c r="L77" i="5"/>
  <c r="N75" i="1"/>
  <c r="L62" i="1"/>
  <c r="L76" i="1" s="1"/>
  <c r="O62" i="5" l="1"/>
  <c r="N66" i="6"/>
  <c r="N63" i="5"/>
  <c r="N70" i="1"/>
  <c r="N66" i="1"/>
  <c r="N68" i="6"/>
  <c r="O66" i="6"/>
  <c r="O71" i="6"/>
  <c r="O69" i="6"/>
  <c r="L82" i="6"/>
  <c r="O63" i="1"/>
  <c r="N62" i="1"/>
  <c r="O61" i="1"/>
  <c r="N71" i="5"/>
  <c r="N67" i="5"/>
  <c r="N72" i="6" l="1"/>
  <c r="N76" i="6"/>
</calcChain>
</file>

<file path=xl/sharedStrings.xml><?xml version="1.0" encoding="utf-8"?>
<sst xmlns="http://schemas.openxmlformats.org/spreadsheetml/2006/main" count="1328" uniqueCount="305">
  <si>
    <t>RENCANA ANGGARAN BIAYA RAKORWASNAS</t>
  </si>
  <si>
    <t>INSPEKTORAT</t>
  </si>
  <si>
    <t>Provinsi Sumatera Utara</t>
  </si>
  <si>
    <t>NO</t>
  </si>
  <si>
    <t>ITEMS</t>
  </si>
  <si>
    <t>SIZE / SPEC</t>
  </si>
  <si>
    <t>QTY</t>
  </si>
  <si>
    <t>FREQ</t>
  </si>
  <si>
    <t>UNIT PRICE</t>
  </si>
  <si>
    <t>TOTAL/EVENT</t>
  </si>
  <si>
    <t>I</t>
  </si>
  <si>
    <t>PRODUKSI EVENT</t>
  </si>
  <si>
    <t>Rp</t>
  </si>
  <si>
    <t>Stage Area</t>
  </si>
  <si>
    <t>a. Riging</t>
  </si>
  <si>
    <t>4,8 x 9,6 m</t>
  </si>
  <si>
    <t>set</t>
  </si>
  <si>
    <t>hari</t>
  </si>
  <si>
    <t>b. dekorasi : backdrop + header</t>
  </si>
  <si>
    <t xml:space="preserve"> 3 x 9,6 m</t>
  </si>
  <si>
    <t>event</t>
  </si>
  <si>
    <t>c. Photobooth</t>
  </si>
  <si>
    <t>6 x 3 m</t>
  </si>
  <si>
    <t>Power Supply</t>
  </si>
  <si>
    <t>a. Genset Sound</t>
  </si>
  <si>
    <t>60 KVA</t>
  </si>
  <si>
    <t>unit</t>
  </si>
  <si>
    <t>Area Kedatangan</t>
  </si>
  <si>
    <t>a. Gate : rigging + dekor</t>
  </si>
  <si>
    <t>6m x 4m</t>
  </si>
  <si>
    <t>pckg</t>
  </si>
  <si>
    <t>Soundsystem hari 1</t>
  </si>
  <si>
    <t>10.000 W + riders artist</t>
  </si>
  <si>
    <t>Soundsystem hari 2</t>
  </si>
  <si>
    <t>soundsytem standar meeting</t>
  </si>
  <si>
    <t>Event</t>
  </si>
  <si>
    <t>Lighting System hari 1</t>
  </si>
  <si>
    <t>par led 12, beam 12</t>
  </si>
  <si>
    <t>Lighting System hari 2</t>
  </si>
  <si>
    <t>Kamera/Documetary</t>
  </si>
  <si>
    <t>A.Jimmy Jip</t>
  </si>
  <si>
    <t>B.Kamera Mobile</t>
  </si>
  <si>
    <t>II</t>
  </si>
  <si>
    <t>Artis Nasional</t>
  </si>
  <si>
    <t>Marion Jola / Anggi Marito /
Vicky Sianipar / Marsada Band</t>
  </si>
  <si>
    <t>Fee tampil</t>
  </si>
  <si>
    <t>Pesawat</t>
  </si>
  <si>
    <t>artist + band + kru</t>
  </si>
  <si>
    <t>Prs</t>
  </si>
  <si>
    <t>Transportasi darat</t>
  </si>
  <si>
    <t>a. Mobil</t>
  </si>
  <si>
    <t>mobil, driver, bbm, tol, dll</t>
  </si>
  <si>
    <t>Hospitality</t>
  </si>
  <si>
    <t>non-technical riders</t>
  </si>
  <si>
    <t>day</t>
  </si>
  <si>
    <t>Hotel</t>
  </si>
  <si>
    <t>kmr</t>
  </si>
  <si>
    <t>mlm</t>
  </si>
  <si>
    <t>III</t>
  </si>
  <si>
    <t>Manpower &amp; Talent Lokal</t>
  </si>
  <si>
    <t>MC</t>
  </si>
  <si>
    <t xml:space="preserve"> </t>
  </si>
  <si>
    <t>org</t>
  </si>
  <si>
    <t>Penari Pembuka</t>
  </si>
  <si>
    <t>Kru Event</t>
  </si>
  <si>
    <t>Usher</t>
  </si>
  <si>
    <t>VI</t>
  </si>
  <si>
    <t>AKOMODASI &amp;  HOSPITALITY</t>
  </si>
  <si>
    <t>mobil</t>
  </si>
  <si>
    <t>b. LO tamu</t>
  </si>
  <si>
    <t>standby utk penjemputan &amp; itinerary</t>
  </si>
  <si>
    <t>c. Sewa Kapal Wisata</t>
  </si>
  <si>
    <t>sewa kapal keliling samosir 10 jam</t>
  </si>
  <si>
    <t>buah</t>
  </si>
  <si>
    <t>d. Makan Siang Hari ke-3</t>
  </si>
  <si>
    <t>rumah makan Tongging</t>
  </si>
  <si>
    <t>orang</t>
  </si>
  <si>
    <t>V</t>
  </si>
  <si>
    <t>MERCHANDISE &amp; SUVENIR</t>
  </si>
  <si>
    <t>a. Goodybag</t>
  </si>
  <si>
    <t>meeting kit &amp; merchandise (jaket)</t>
  </si>
  <si>
    <t>pcs</t>
  </si>
  <si>
    <t>b. Souvenir</t>
  </si>
  <si>
    <t>ciri khas sumut : topi / ulos</t>
  </si>
  <si>
    <t>c. Durian Party</t>
  </si>
  <si>
    <t>makan durian bersama</t>
  </si>
  <si>
    <t>MEDIA LIPUTAN</t>
  </si>
  <si>
    <t>a. TVRI</t>
  </si>
  <si>
    <t>1 hari liputan</t>
  </si>
  <si>
    <t>pack</t>
  </si>
  <si>
    <t>c. Media cetak &amp; Online</t>
  </si>
  <si>
    <t>media cetak &amp; online ternama Sumut</t>
  </si>
  <si>
    <t>media</t>
  </si>
  <si>
    <t>VII</t>
  </si>
  <si>
    <t>PROMOSI</t>
  </si>
  <si>
    <t xml:space="preserve">a. Spanduk </t>
  </si>
  <si>
    <t>di lokasi strategis / jalan kota</t>
  </si>
  <si>
    <t>b. Umbul-umbul</t>
  </si>
  <si>
    <t>di lokasi strategis sekitar venue dan kantor dinas</t>
  </si>
  <si>
    <t>c. Baliho</t>
  </si>
  <si>
    <t>di kantor, bandara, pelabuhan, hotel</t>
  </si>
  <si>
    <t>d. Jasa design</t>
  </si>
  <si>
    <t>semua materi dekorasi &amp; promosi</t>
  </si>
  <si>
    <t>e. Tenda UKM</t>
  </si>
  <si>
    <t>VIII</t>
  </si>
  <si>
    <t>DOKUMENTASI</t>
  </si>
  <si>
    <t>a. Dokumentasi Foto</t>
  </si>
  <si>
    <t>- file compile</t>
  </si>
  <si>
    <t>Pckg</t>
  </si>
  <si>
    <t>b. Dokumentasi Video</t>
  </si>
  <si>
    <t xml:space="preserve">- incl. video edit hi-lite </t>
  </si>
  <si>
    <t>IX</t>
  </si>
  <si>
    <t>ATK</t>
  </si>
  <si>
    <t>a. Name tag</t>
  </si>
  <si>
    <t>prit name tag, plastik, tali</t>
  </si>
  <si>
    <t>b. ATK</t>
  </si>
  <si>
    <t>buku tamu, pen, printer, dll</t>
  </si>
  <si>
    <t>X</t>
  </si>
  <si>
    <t>Seragam Panitia</t>
  </si>
  <si>
    <t>Pakaian Batik Panitia</t>
  </si>
  <si>
    <t>Baju Batik</t>
  </si>
  <si>
    <t>XI</t>
  </si>
  <si>
    <t>BIAYA JASA</t>
  </si>
  <si>
    <t>a. Jasa EO</t>
  </si>
  <si>
    <t>bertggjawab atas keseluruhan event</t>
  </si>
  <si>
    <t>team</t>
  </si>
  <si>
    <t>PPN 11%</t>
  </si>
  <si>
    <t xml:space="preserve">TOTAL </t>
  </si>
  <si>
    <t>XII</t>
  </si>
  <si>
    <t>VENUE &amp; KONSUMSI</t>
  </si>
  <si>
    <t>Halfday Meeting</t>
  </si>
  <si>
    <t>makan 1 (satu) kali, rehat kopi dan kudapan
1 (satu) kali, ruang pertemuan dan fasilitasnya</t>
  </si>
  <si>
    <t>Fullboard Meeting</t>
  </si>
  <si>
    <t>akomodasi 1 (satu) malam, makan 3 (tiga)
kali, rehat kopi dan kudapan 2 (dua) kali, ruang pertemuan dan
fasilitasnya.</t>
  </si>
  <si>
    <t>kali</t>
  </si>
  <si>
    <t>Residence</t>
  </si>
  <si>
    <t>makan 2 (dua) kali, rehat kopi dan kudapan
3 (tiga) kali, ruang pertemuan dan fasilitasnya'</t>
  </si>
  <si>
    <t>XIII</t>
  </si>
  <si>
    <t>Honorarium Narasumber, Moderator, dan Pembawa Acara</t>
  </si>
  <si>
    <t>Narasumber Es I</t>
  </si>
  <si>
    <t>jam</t>
  </si>
  <si>
    <t>Narasumber Es II</t>
  </si>
  <si>
    <t>Moderator</t>
  </si>
  <si>
    <t>Pembawa Acara</t>
  </si>
  <si>
    <t>keg</t>
  </si>
  <si>
    <t>12m x 10m</t>
  </si>
  <si>
    <t>b. Led</t>
  </si>
  <si>
    <t>3 x 12 m</t>
  </si>
  <si>
    <t>mtr</t>
  </si>
  <si>
    <t>c. dekorasi : backdrop + header</t>
  </si>
  <si>
    <t xml:space="preserve"> 3 x 12 m</t>
  </si>
  <si>
    <t>d. Photobooth</t>
  </si>
  <si>
    <t>Marion Jola / Anggi Marito /
Vicky Sianipar</t>
  </si>
  <si>
    <t>meeting kit &amp; merchandise</t>
  </si>
  <si>
    <t>b. T-Banner</t>
  </si>
  <si>
    <t>di kantor, bandara, samosir, hotel</t>
  </si>
  <si>
    <t>c. Jasa design</t>
  </si>
  <si>
    <t>Biaya Kegiatan Rapat</t>
  </si>
  <si>
    <t>RENCANA ANGGARAN BIAYA</t>
  </si>
  <si>
    <t>RAPAT KOORDINASI PENGAWASAN NASIONAL TAHUN 2023</t>
  </si>
  <si>
    <t>Di Tuktuk - Kab. Samosir</t>
  </si>
  <si>
    <t>b. LED</t>
  </si>
  <si>
    <t>4x8 m</t>
  </si>
  <si>
    <t>m</t>
  </si>
  <si>
    <t>Hari</t>
  </si>
  <si>
    <t>3 x 9,6 m</t>
  </si>
  <si>
    <t>Lyodra</t>
  </si>
  <si>
    <t>Mobilisasi</t>
  </si>
  <si>
    <t>Unit</t>
  </si>
  <si>
    <t>Okomodasi</t>
  </si>
  <si>
    <t>Kamar</t>
  </si>
  <si>
    <t>Akomodasi Touring Hari ke-3</t>
  </si>
  <si>
    <t>Sewa Kapal Wisata</t>
  </si>
  <si>
    <t>Makan Siang Hari ke-3</t>
  </si>
  <si>
    <t>a. Spanduk</t>
  </si>
  <si>
    <t>Seminar Kit</t>
  </si>
  <si>
    <t>Buku Agenda</t>
  </si>
  <si>
    <t>motif ulos, toba, pemprovsu</t>
  </si>
  <si>
    <t>Pulpen</t>
  </si>
  <si>
    <t>pulpen</t>
  </si>
  <si>
    <t>Goody Bag Seminar</t>
  </si>
  <si>
    <t>(30 x 40 x 10) dengan sablon
RAKORWASNAS
- Agenda, Bakal Baju, Pulpen</t>
  </si>
  <si>
    <t>Goody Bag Souvenir</t>
  </si>
  <si>
    <t>- Makanan Lokal
- Selempang</t>
  </si>
  <si>
    <t>Kain batik motif toba</t>
  </si>
  <si>
    <t>souvenir bakal baju batik motif toba</t>
  </si>
  <si>
    <t>Selempang Ulos</t>
  </si>
  <si>
    <t>Motif Horas</t>
  </si>
  <si>
    <t>Akomodasi Panitia</t>
  </si>
  <si>
    <t>Pakaian Tempah Baju Batik motif Toba</t>
  </si>
  <si>
    <t>dishub samosir</t>
  </si>
  <si>
    <t>Name Tag + Lanyard</t>
  </si>
  <si>
    <t>name tag dan lanyard</t>
  </si>
  <si>
    <t>Biaya Makan Panitia di lapangan</t>
  </si>
  <si>
    <t>nasi kotak</t>
  </si>
  <si>
    <t>Biaya Snack Panitia di lapangan</t>
  </si>
  <si>
    <t>satpol pp samosir</t>
  </si>
  <si>
    <t>Biaya Makanan tambahan Tamu</t>
  </si>
  <si>
    <t>dishub taput</t>
  </si>
  <si>
    <t>Biaya Snack tambahan Tamu</t>
  </si>
  <si>
    <t>dishub provsu</t>
  </si>
  <si>
    <t>Sewa Mobil Inova</t>
  </si>
  <si>
    <t>Mobil Inova</t>
  </si>
  <si>
    <t>satpol pp provsu</t>
  </si>
  <si>
    <t>Sewa Mobil Hiace</t>
  </si>
  <si>
    <t>Mobil Hiace</t>
  </si>
  <si>
    <t>inspktrt samosir</t>
  </si>
  <si>
    <t>Jasa EO</t>
  </si>
  <si>
    <t>Jumlah</t>
  </si>
  <si>
    <t>PPN 11 %</t>
  </si>
  <si>
    <t>Fullday Meeting</t>
  </si>
  <si>
    <t>makan 1 (satu) kali, rehat kopi dan kudapan 2 (dua) kali, ruang pertemuan dan fasilitasnya</t>
  </si>
  <si>
    <t>akomodasi 1 (satu) malam, makan 3 (tiga) kali, rehat kopi dan kudapan 2 (dua) kali, ruang pertemuan dan
fasilitasnya.</t>
  </si>
  <si>
    <t>makan 2 (dua) kali, rehat kopi dan kudapan 3 (tiga) kali, ruang pertemuan dan fasilitasnya'</t>
  </si>
  <si>
    <t>8`</t>
  </si>
  <si>
    <t>Kamera live event</t>
  </si>
  <si>
    <t>pkt</t>
  </si>
  <si>
    <t>IV</t>
  </si>
  <si>
    <t>Seminar Kit dan souvenir</t>
  </si>
  <si>
    <t>bungkus</t>
  </si>
  <si>
    <t>ukuran 1/4 kg</t>
  </si>
  <si>
    <t>Selempang Ulos (Souvenir)</t>
  </si>
  <si>
    <t>No</t>
  </si>
  <si>
    <t>URAIAN</t>
  </si>
  <si>
    <t>TOTAL</t>
  </si>
  <si>
    <t>Umbul-umbul</t>
  </si>
  <si>
    <t>PP</t>
  </si>
  <si>
    <t>mobil minibus, driver, bbm, tol, dll</t>
  </si>
  <si>
    <t>paket</t>
  </si>
  <si>
    <t>Undangan Elektronik masa aktif 1 mggu</t>
  </si>
  <si>
    <t>Name Tag + Lanyard Peserta VIP</t>
  </si>
  <si>
    <t>Lighting System</t>
  </si>
  <si>
    <t>Hotel Artist</t>
  </si>
  <si>
    <t>Hotel Band + Kru</t>
  </si>
  <si>
    <t>Spanduk</t>
  </si>
  <si>
    <t>Jasa design</t>
  </si>
  <si>
    <t>Undangan Elektronik</t>
  </si>
  <si>
    <t>Dokumentasi Foto</t>
  </si>
  <si>
    <t>Dokumentasi Video</t>
  </si>
  <si>
    <t>Baliho</t>
  </si>
  <si>
    <t>a. Genset Sound, Lighting, LED</t>
  </si>
  <si>
    <t>Soundsystem</t>
  </si>
  <si>
    <t>live shoot kamera 
yang tayang secara langsung di LED</t>
  </si>
  <si>
    <t>Sewa TV LED</t>
  </si>
  <si>
    <t>TV LED 55 inch + Tripod + Kabel</t>
  </si>
  <si>
    <t>Perlengkapan Panitia</t>
  </si>
  <si>
    <t>SPESIFIKASI</t>
  </si>
  <si>
    <t>Vol</t>
  </si>
  <si>
    <t>Frek</t>
  </si>
  <si>
    <t>HARGA SATUAN</t>
  </si>
  <si>
    <t>RINCIAN</t>
  </si>
  <si>
    <t>Beam 12 unit, Par LED 12 unit, Halogen 30 unit, Follow Spot 1 unit, Mixer 1 unit, kabel dan perlengkapan pendukung lainnya</t>
  </si>
  <si>
    <t>Backdrop/frame LED dengan rangka kayu dan finishing vynil dengan disain tematik, Mini garden.</t>
  </si>
  <si>
    <t>Pemasangan di Depan pintu masuk gedung Uk. 6 x 3 m, rangka kayu, finishing vinyl, termasuk disain, cetak dan pemasangan, melampirkan desain photobooth.</t>
  </si>
  <si>
    <t>soundsystem  (happy sound) 15.000 W 
+ riders artist
Speaker, Sub Woofer, Delay, Monitor, Power, Mixing Digital, Mic Wireless, Mic Cable, Kabel power dan audio serta pendukung lainnya.</t>
  </si>
  <si>
    <t>ukuran 6m x 4m di luar gedung
Rangka besi, materi dekorasi dari kayu dengan fihishing vynil.</t>
  </si>
  <si>
    <t>- incl. video edit hi-lite 
1 Kamera Steel; 1 Kamera Jalan
hasil video diedit dengan baik dan direndering dengan kualitas HD dengan, 1 Video Highlight dan 1 Video Panjang 15 -30 Menit</t>
  </si>
  <si>
    <t>Blok note</t>
  </si>
  <si>
    <t>20 Halaman, Ukuran A5</t>
  </si>
  <si>
    <t>Pulpen ukuran mata 0,7 mm, tinta warna hitam</t>
  </si>
  <si>
    <t>Goody Bag Seminar/Souvenir</t>
  </si>
  <si>
    <t>15 x 20 x5 dengan cetak desain
RAKORWASNAS</t>
  </si>
  <si>
    <t>Tempat kartu identitas berbahan akrilik dengan kualitas tinggi, Dilengkapi tali gantung.</t>
  </si>
  <si>
    <t>HARGA PERKIRAAN SENDIRI ( HPS )</t>
  </si>
  <si>
    <t>Belanja Jasa Penyelenggaraan Acara Rapat Koordinasi Pengawasan Nasional</t>
  </si>
  <si>
    <t>Diketahui Oleh:</t>
  </si>
  <si>
    <t>Dibuat Oleh:</t>
  </si>
  <si>
    <t>Salmarianto</t>
  </si>
  <si>
    <t>NIP. 19820101 200904 1 011</t>
  </si>
  <si>
    <t>Lasro Marbun</t>
  </si>
  <si>
    <t>NIP. 19641201 198701 1 002</t>
  </si>
  <si>
    <t xml:space="preserve">Tempat kartu identitas berbahan akrilik dengan kualitas tinggi, Dilengkapi tali gantung. </t>
  </si>
  <si>
    <t>(Panitia Lokal 77 orang dan Panitia Pusat 47 orang)</t>
  </si>
  <si>
    <t>- file compile Album Foto 2, Foto Mentah, Posting On The Spot, menggunakan digital minimal 4 mp, dicetak ukuran poscard dan dikemas dalam album eksklusif.</t>
  </si>
  <si>
    <t>Profesional dan berpengalaman dibidangnya.</t>
  </si>
  <si>
    <t xml:space="preserve">Profesional dan berpengalaman dibidangnya. </t>
  </si>
  <si>
    <t xml:space="preserve">Suite Room </t>
  </si>
  <si>
    <t xml:space="preserve">Deluxe </t>
  </si>
  <si>
    <t>Pejabat Pembuat Komitmen,</t>
  </si>
  <si>
    <t>Pengguna Anggaran,</t>
  </si>
  <si>
    <t>60 KVA, Jenis Kedap Suara + BBM dan operator, kondisi baik</t>
  </si>
  <si>
    <t>d. LED</t>
  </si>
  <si>
    <t xml:space="preserve"> uk. 12 x 4 m, Kualitas P3.9, termasuk modul, Laptop/PC, software, mixer/switcher, operator serta alat pendukung lainnya.</t>
  </si>
  <si>
    <t>Rigging uk. 5m x 12m , tinggi 7 m. Termasuk rigging sound system dan rigging LED Videotron.</t>
  </si>
  <si>
    <t>Meter2</t>
  </si>
  <si>
    <t>Kru Event, Standard</t>
  </si>
  <si>
    <t>Promosi</t>
  </si>
  <si>
    <t>Medan,        September   2023</t>
  </si>
  <si>
    <t>uj</t>
  </si>
  <si>
    <t>Stand Pameran</t>
  </si>
  <si>
    <t>Stand Pameran 3m x 3m</t>
  </si>
  <si>
    <t>ukuran 0,8m x 3,5m 
di lokasi strategis sekitar venue dan Kantor, Kantor Gubernur, Hotel</t>
  </si>
  <si>
    <t>ukuran 4m x 6m
di Bandara Kualanamo, Kantor, Pintu Keluar Tol</t>
  </si>
  <si>
    <t xml:space="preserve">Kacang Sumut </t>
  </si>
  <si>
    <t>Kacang Rondam, Kacang Sihobuk
ukuran 1/2Kg</t>
  </si>
  <si>
    <t>Kopi Sumut</t>
  </si>
  <si>
    <t>Gondang  + Penari</t>
  </si>
  <si>
    <t>penampilan gondang  + 7 penari
pada saat pembukaan penyambutan Irjen</t>
  </si>
  <si>
    <t>Fee tampil 8 lagu
Lyodra / Maria Simorangkir / Anggi Marito / Stephan Pasaribu</t>
  </si>
  <si>
    <t>Dokumentasi</t>
  </si>
  <si>
    <t>Topi Khas Sumut</t>
  </si>
  <si>
    <t>Motif Sumut</t>
  </si>
  <si>
    <t>Set</t>
  </si>
  <si>
    <t>Sewa Baju Adat</t>
  </si>
  <si>
    <t>Baju Adat Khas Sumut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</si>
</sst>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 * #,##0.00_ ;_ * \-#,##0.00_ ;_ * &quot;-&quot;??_ ;_ @_ "/>
    <numFmt numFmtId="166" formatCode="_ * #,##0_ ;_ * \-#,##0_ ;_ * &quot;-&quot;??_ ;_ @_ "/>
    <numFmt numFmtId="167" formatCode="_([$Rp-421]* #,##0_);_([$Rp-421]* \(#,##0\);_([$Rp-421]* &quot;-&quot;_);_(@_)"/>
    <numFmt numFmtId="168" formatCode="_(* #,##0_);_(* \(#,##0\);_(* &quot;-&quot;??_);_(@_)"/>
  </numFmts>
  <fonts count="26" x14ac:knownFonts="1">
    <font>
      <sz val="11"/>
      <color theme="1"/>
      <name val="Calibri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</font>
    <font>
      <b/>
      <sz val="14"/>
      <name val="Calibri"/>
      <family val="2"/>
    </font>
    <font>
      <b/>
      <sz val="12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2"/>
      <name val="Arial Narrow"/>
      <family val="2"/>
    </font>
    <font>
      <sz val="12"/>
      <name val="Cambria"/>
      <family val="1"/>
      <scheme val="major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88402966399123"/>
        <bgColor indexed="64"/>
      </patternFill>
    </fill>
    <fill>
      <patternFill patternType="solid">
        <fgColor theme="8" tint="0.39988402966399123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165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8" fillId="0" borderId="0"/>
    <xf numFmtId="165" fontId="3" fillId="0" borderId="0" applyFont="0" applyFill="0" applyBorder="0" applyAlignment="0" applyProtection="0">
      <alignment vertical="center"/>
    </xf>
    <xf numFmtId="0" fontId="2" fillId="0" borderId="0"/>
    <xf numFmtId="165" fontId="2" fillId="0" borderId="0" applyFont="0" applyFill="0" applyBorder="0" applyAlignment="0" applyProtection="0">
      <alignment vertical="center"/>
    </xf>
    <xf numFmtId="0" fontId="1" fillId="0" borderId="0"/>
    <xf numFmtId="165" fontId="1" fillId="0" borderId="0" applyFont="0" applyFill="0" applyBorder="0" applyAlignment="0" applyProtection="0">
      <alignment vertical="center"/>
    </xf>
  </cellStyleXfs>
  <cellXfs count="298">
    <xf numFmtId="0" fontId="0" fillId="0" borderId="0" xfId="0"/>
    <xf numFmtId="166" fontId="0" fillId="0" borderId="0" xfId="1" applyNumberFormat="1" applyFont="1" applyAlignment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167" fontId="7" fillId="0" borderId="0" xfId="3" applyNumberFormat="1" applyFont="1" applyFill="1" applyAlignment="1">
      <alignment vertical="center"/>
    </xf>
    <xf numFmtId="4" fontId="7" fillId="0" borderId="0" xfId="3" applyNumberFormat="1" applyFont="1" applyFill="1" applyAlignment="1">
      <alignment horizontal="center" vertical="center"/>
    </xf>
    <xf numFmtId="168" fontId="7" fillId="0" borderId="0" xfId="3" applyNumberFormat="1" applyFont="1" applyFill="1" applyAlignment="1">
      <alignment horizontal="center" vertical="center"/>
    </xf>
    <xf numFmtId="0" fontId="9" fillId="3" borderId="10" xfId="4" applyFont="1" applyFill="1" applyBorder="1" applyAlignment="1">
      <alignment horizontal="center" vertical="center"/>
    </xf>
    <xf numFmtId="0" fontId="9" fillId="3" borderId="11" xfId="4" applyFont="1" applyFill="1" applyBorder="1" applyAlignment="1">
      <alignment horizontal="center" vertical="center"/>
    </xf>
    <xf numFmtId="167" fontId="0" fillId="0" borderId="0" xfId="0" applyNumberFormat="1"/>
    <xf numFmtId="167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3" applyNumberFormat="1" applyFont="1" applyFill="1" applyAlignment="1">
      <alignment horizontal="center" vertical="center"/>
    </xf>
    <xf numFmtId="168" fontId="7" fillId="0" borderId="0" xfId="3" applyNumberFormat="1" applyFont="1" applyFill="1" applyAlignment="1">
      <alignment vertical="center"/>
    </xf>
    <xf numFmtId="0" fontId="10" fillId="4" borderId="14" xfId="4" applyFont="1" applyFill="1" applyBorder="1" applyAlignment="1">
      <alignment horizontal="center" vertical="center"/>
    </xf>
    <xf numFmtId="0" fontId="10" fillId="4" borderId="11" xfId="4" applyFont="1" applyFill="1" applyBorder="1" applyAlignment="1">
      <alignment horizontal="left" vertical="center"/>
    </xf>
    <xf numFmtId="0" fontId="10" fillId="4" borderId="12" xfId="4" applyFont="1" applyFill="1" applyBorder="1" applyAlignment="1">
      <alignment horizontal="right" vertical="center"/>
    </xf>
    <xf numFmtId="0" fontId="10" fillId="4" borderId="16" xfId="4" applyFont="1" applyFill="1" applyBorder="1" applyAlignment="1">
      <alignment horizontal="left" vertical="center"/>
    </xf>
    <xf numFmtId="0" fontId="10" fillId="4" borderId="12" xfId="4" applyFont="1" applyFill="1" applyBorder="1" applyAlignment="1">
      <alignment vertical="center"/>
    </xf>
    <xf numFmtId="0" fontId="12" fillId="2" borderId="23" xfId="4" applyFont="1" applyFill="1" applyBorder="1" applyAlignment="1">
      <alignment horizontal="center" vertical="center"/>
    </xf>
    <xf numFmtId="0" fontId="12" fillId="2" borderId="18" xfId="4" applyFont="1" applyFill="1" applyBorder="1" applyAlignment="1">
      <alignment horizontal="left" vertical="center"/>
    </xf>
    <xf numFmtId="0" fontId="13" fillId="2" borderId="6" xfId="4" applyFont="1" applyFill="1" applyBorder="1" applyAlignment="1">
      <alignment horizontal="right" vertical="center"/>
    </xf>
    <xf numFmtId="0" fontId="13" fillId="2" borderId="7" xfId="4" applyFont="1" applyFill="1" applyBorder="1" applyAlignment="1">
      <alignment horizontal="left" vertical="center"/>
    </xf>
    <xf numFmtId="0" fontId="13" fillId="2" borderId="6" xfId="4" applyFont="1" applyFill="1" applyBorder="1" applyAlignment="1">
      <alignment vertical="center"/>
    </xf>
    <xf numFmtId="0" fontId="14" fillId="2" borderId="24" xfId="4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horizontal="left" vertical="center"/>
    </xf>
    <xf numFmtId="0" fontId="13" fillId="2" borderId="1" xfId="4" applyFont="1" applyFill="1" applyBorder="1" applyAlignment="1">
      <alignment horizontal="center" vertical="center" wrapText="1"/>
    </xf>
    <xf numFmtId="0" fontId="13" fillId="2" borderId="4" xfId="4" applyFont="1" applyFill="1" applyBorder="1" applyAlignment="1">
      <alignment horizontal="right" vertical="center"/>
    </xf>
    <xf numFmtId="0" fontId="13" fillId="2" borderId="5" xfId="4" applyFont="1" applyFill="1" applyBorder="1" applyAlignment="1">
      <alignment horizontal="left" vertical="center"/>
    </xf>
    <xf numFmtId="0" fontId="13" fillId="2" borderId="4" xfId="4" applyFont="1" applyFill="1" applyBorder="1" applyAlignment="1">
      <alignment vertical="center"/>
    </xf>
    <xf numFmtId="0" fontId="13" fillId="2" borderId="25" xfId="4" applyFont="1" applyFill="1" applyBorder="1" applyAlignment="1">
      <alignment horizontal="center" vertical="center"/>
    </xf>
    <xf numFmtId="0" fontId="13" fillId="2" borderId="17" xfId="4" applyFont="1" applyFill="1" applyBorder="1" applyAlignment="1">
      <alignment horizontal="left" vertical="center"/>
    </xf>
    <xf numFmtId="0" fontId="13" fillId="2" borderId="2" xfId="4" applyFont="1" applyFill="1" applyBorder="1" applyAlignment="1">
      <alignment horizontal="right" vertical="center"/>
    </xf>
    <xf numFmtId="0" fontId="13" fillId="2" borderId="3" xfId="4" applyFont="1" applyFill="1" applyBorder="1" applyAlignment="1">
      <alignment horizontal="left" vertical="center"/>
    </xf>
    <xf numFmtId="0" fontId="13" fillId="2" borderId="2" xfId="4" applyFont="1" applyFill="1" applyBorder="1" applyAlignment="1">
      <alignment vertical="center"/>
    </xf>
    <xf numFmtId="0" fontId="13" fillId="2" borderId="17" xfId="4" applyFont="1" applyFill="1" applyBorder="1" applyAlignment="1">
      <alignment horizontal="center" vertical="center"/>
    </xf>
    <xf numFmtId="0" fontId="13" fillId="2" borderId="24" xfId="4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horizontal="center" vertical="center"/>
    </xf>
    <xf numFmtId="0" fontId="10" fillId="4" borderId="10" xfId="4" applyFont="1" applyFill="1" applyBorder="1" applyAlignment="1">
      <alignment horizontal="center" vertical="center"/>
    </xf>
    <xf numFmtId="0" fontId="10" fillId="4" borderId="11" xfId="4" applyFont="1" applyFill="1" applyBorder="1" applyAlignment="1">
      <alignment horizontal="center" vertical="center"/>
    </xf>
    <xf numFmtId="0" fontId="13" fillId="2" borderId="26" xfId="4" applyFont="1" applyFill="1" applyBorder="1" applyAlignment="1">
      <alignment horizontal="center" vertical="center"/>
    </xf>
    <xf numFmtId="0" fontId="13" fillId="2" borderId="27" xfId="4" applyFont="1" applyFill="1" applyBorder="1" applyAlignment="1">
      <alignment horizontal="left" vertical="center" wrapText="1"/>
    </xf>
    <xf numFmtId="0" fontId="13" fillId="2" borderId="18" xfId="4" applyFont="1" applyFill="1" applyBorder="1" applyAlignment="1">
      <alignment horizontal="center" vertical="center"/>
    </xf>
    <xf numFmtId="0" fontId="13" fillId="2" borderId="8" xfId="4" applyFont="1" applyFill="1" applyBorder="1" applyAlignment="1">
      <alignment horizontal="right" vertical="center"/>
    </xf>
    <xf numFmtId="0" fontId="13" fillId="2" borderId="9" xfId="4" applyFont="1" applyFill="1" applyBorder="1" applyAlignment="1">
      <alignment horizontal="left" vertical="center"/>
    </xf>
    <xf numFmtId="0" fontId="13" fillId="2" borderId="8" xfId="4" applyFont="1" applyFill="1" applyBorder="1" applyAlignment="1">
      <alignment vertical="center"/>
    </xf>
    <xf numFmtId="0" fontId="13" fillId="2" borderId="27" xfId="4" applyFont="1" applyFill="1" applyBorder="1" applyAlignment="1">
      <alignment horizontal="center" vertical="center"/>
    </xf>
    <xf numFmtId="0" fontId="13" fillId="2" borderId="17" xfId="4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left" vertical="top"/>
    </xf>
    <xf numFmtId="0" fontId="13" fillId="2" borderId="27" xfId="4" applyFont="1" applyFill="1" applyBorder="1" applyAlignment="1">
      <alignment horizontal="left" vertical="center"/>
    </xf>
    <xf numFmtId="0" fontId="13" fillId="2" borderId="1" xfId="4" applyFont="1" applyFill="1" applyBorder="1" applyAlignment="1">
      <alignment horizontal="left" vertical="center" wrapText="1"/>
    </xf>
    <xf numFmtId="0" fontId="13" fillId="2" borderId="28" xfId="4" applyFont="1" applyFill="1" applyBorder="1" applyAlignment="1">
      <alignment horizontal="center" vertical="center"/>
    </xf>
    <xf numFmtId="0" fontId="13" fillId="2" borderId="18" xfId="4" applyFont="1" applyFill="1" applyBorder="1" applyAlignment="1">
      <alignment horizontal="left" vertical="center"/>
    </xf>
    <xf numFmtId="0" fontId="13" fillId="2" borderId="23" xfId="4" applyFont="1" applyFill="1" applyBorder="1" applyAlignment="1">
      <alignment horizontal="center" vertical="center"/>
    </xf>
    <xf numFmtId="0" fontId="13" fillId="2" borderId="29" xfId="4" applyFont="1" applyFill="1" applyBorder="1" applyAlignment="1">
      <alignment horizontal="right" vertical="center"/>
    </xf>
    <xf numFmtId="0" fontId="13" fillId="2" borderId="30" xfId="4" applyFont="1" applyFill="1" applyBorder="1" applyAlignment="1">
      <alignment horizontal="left" vertical="center"/>
    </xf>
    <xf numFmtId="0" fontId="13" fillId="2" borderId="29" xfId="4" applyFont="1" applyFill="1" applyBorder="1" applyAlignment="1">
      <alignment vertical="center"/>
    </xf>
    <xf numFmtId="0" fontId="13" fillId="2" borderId="27" xfId="4" applyFont="1" applyFill="1" applyBorder="1" applyAlignment="1">
      <alignment horizontal="left" vertical="top"/>
    </xf>
    <xf numFmtId="0" fontId="13" fillId="2" borderId="31" xfId="4" applyFont="1" applyFill="1" applyBorder="1" applyAlignment="1">
      <alignment horizontal="right" vertical="top"/>
    </xf>
    <xf numFmtId="0" fontId="13" fillId="2" borderId="32" xfId="4" applyFont="1" applyFill="1" applyBorder="1" applyAlignment="1">
      <alignment horizontal="left" vertical="top"/>
    </xf>
    <xf numFmtId="0" fontId="13" fillId="2" borderId="29" xfId="4" applyFont="1" applyFill="1" applyBorder="1" applyAlignment="1">
      <alignment vertical="top"/>
    </xf>
    <xf numFmtId="0" fontId="13" fillId="2" borderId="30" xfId="4" applyFont="1" applyFill="1" applyBorder="1" applyAlignment="1">
      <alignment horizontal="left" vertical="top"/>
    </xf>
    <xf numFmtId="0" fontId="13" fillId="2" borderId="6" xfId="4" applyFont="1" applyFill="1" applyBorder="1" applyAlignment="1">
      <alignment horizontal="right" vertical="top"/>
    </xf>
    <xf numFmtId="0" fontId="13" fillId="2" borderId="7" xfId="4" applyFont="1" applyFill="1" applyBorder="1" applyAlignment="1">
      <alignment horizontal="left" vertical="top"/>
    </xf>
    <xf numFmtId="0" fontId="13" fillId="2" borderId="4" xfId="4" applyFont="1" applyFill="1" applyBorder="1" applyAlignment="1">
      <alignment vertical="top"/>
    </xf>
    <xf numFmtId="0" fontId="13" fillId="2" borderId="5" xfId="4" applyFont="1" applyFill="1" applyBorder="1" applyAlignment="1">
      <alignment horizontal="left" vertical="top"/>
    </xf>
    <xf numFmtId="0" fontId="13" fillId="2" borderId="1" xfId="4" applyFont="1" applyFill="1" applyBorder="1" applyAlignment="1">
      <alignment horizontal="left" vertical="top" wrapText="1"/>
    </xf>
    <xf numFmtId="0" fontId="13" fillId="2" borderId="4" xfId="4" applyFont="1" applyFill="1" applyBorder="1" applyAlignment="1">
      <alignment horizontal="right" vertical="top"/>
    </xf>
    <xf numFmtId="0" fontId="10" fillId="4" borderId="33" xfId="4" applyFont="1" applyFill="1" applyBorder="1" applyAlignment="1">
      <alignment horizontal="left" vertical="center"/>
    </xf>
    <xf numFmtId="0" fontId="10" fillId="4" borderId="33" xfId="4" applyFont="1" applyFill="1" applyBorder="1" applyAlignment="1">
      <alignment horizontal="center" vertical="center"/>
    </xf>
    <xf numFmtId="0" fontId="10" fillId="4" borderId="34" xfId="4" applyFont="1" applyFill="1" applyBorder="1" applyAlignment="1">
      <alignment horizontal="right" vertical="center"/>
    </xf>
    <xf numFmtId="0" fontId="10" fillId="4" borderId="15" xfId="4" applyFont="1" applyFill="1" applyBorder="1" applyAlignment="1">
      <alignment vertical="center"/>
    </xf>
    <xf numFmtId="0" fontId="12" fillId="0" borderId="23" xfId="4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0" fontId="12" fillId="2" borderId="6" xfId="4" applyFont="1" applyFill="1" applyBorder="1" applyAlignment="1">
      <alignment horizontal="right" vertical="center"/>
    </xf>
    <xf numFmtId="0" fontId="12" fillId="2" borderId="7" xfId="4" applyFont="1" applyFill="1" applyBorder="1" applyAlignment="1">
      <alignment horizontal="left" vertical="center"/>
    </xf>
    <xf numFmtId="0" fontId="12" fillId="2" borderId="6" xfId="4" applyFont="1" applyFill="1" applyBorder="1" applyAlignment="1">
      <alignment vertical="center"/>
    </xf>
    <xf numFmtId="0" fontId="10" fillId="4" borderId="14" xfId="4" applyFont="1" applyFill="1" applyBorder="1" applyAlignment="1">
      <alignment horizontal="right" vertical="center"/>
    </xf>
    <xf numFmtId="0" fontId="10" fillId="4" borderId="15" xfId="4" applyFont="1" applyFill="1" applyBorder="1" applyAlignment="1">
      <alignment horizontal="right" vertical="center"/>
    </xf>
    <xf numFmtId="166" fontId="7" fillId="0" borderId="0" xfId="1" applyNumberFormat="1" applyFont="1" applyFill="1" applyAlignment="1">
      <alignment vertical="center"/>
    </xf>
    <xf numFmtId="167" fontId="10" fillId="4" borderId="12" xfId="4" applyNumberFormat="1" applyFont="1" applyFill="1" applyBorder="1" applyAlignment="1">
      <alignment horizontal="right" vertical="center"/>
    </xf>
    <xf numFmtId="166" fontId="10" fillId="4" borderId="16" xfId="1" applyNumberFormat="1" applyFont="1" applyFill="1" applyBorder="1" applyAlignment="1" applyProtection="1">
      <alignment horizontal="right" vertical="center"/>
    </xf>
    <xf numFmtId="166" fontId="10" fillId="4" borderId="13" xfId="1" applyNumberFormat="1" applyFont="1" applyFill="1" applyBorder="1" applyAlignment="1" applyProtection="1">
      <alignment horizontal="right" vertical="center"/>
    </xf>
    <xf numFmtId="167" fontId="13" fillId="2" borderId="6" xfId="4" applyNumberFormat="1" applyFont="1" applyFill="1" applyBorder="1" applyAlignment="1">
      <alignment horizontal="right" vertical="center"/>
    </xf>
    <xf numFmtId="166" fontId="13" fillId="2" borderId="7" xfId="1" applyNumberFormat="1" applyFont="1" applyFill="1" applyBorder="1" applyAlignment="1" applyProtection="1">
      <alignment horizontal="right" vertical="center"/>
    </xf>
    <xf numFmtId="166" fontId="13" fillId="2" borderId="37" xfId="1" applyNumberFormat="1" applyFont="1" applyFill="1" applyBorder="1" applyAlignment="1" applyProtection="1">
      <alignment horizontal="right" vertical="center"/>
    </xf>
    <xf numFmtId="166" fontId="13" fillId="2" borderId="5" xfId="1" applyNumberFormat="1" applyFont="1" applyFill="1" applyBorder="1" applyAlignment="1" applyProtection="1">
      <alignment horizontal="right" vertical="center"/>
    </xf>
    <xf numFmtId="166" fontId="13" fillId="2" borderId="38" xfId="1" applyNumberFormat="1" applyFont="1" applyFill="1" applyBorder="1" applyAlignment="1" applyProtection="1">
      <alignment horizontal="right" vertical="center"/>
    </xf>
    <xf numFmtId="167" fontId="13" fillId="2" borderId="4" xfId="4" applyNumberFormat="1" applyFont="1" applyFill="1" applyBorder="1" applyAlignment="1">
      <alignment horizontal="right" vertical="center"/>
    </xf>
    <xf numFmtId="166" fontId="13" fillId="2" borderId="3" xfId="1" applyNumberFormat="1" applyFont="1" applyFill="1" applyBorder="1" applyAlignment="1" applyProtection="1">
      <alignment horizontal="right" vertical="center"/>
    </xf>
    <xf numFmtId="166" fontId="13" fillId="2" borderId="39" xfId="1" applyNumberFormat="1" applyFont="1" applyFill="1" applyBorder="1" applyAlignment="1" applyProtection="1">
      <alignment horizontal="right" vertical="center"/>
    </xf>
    <xf numFmtId="166" fontId="15" fillId="4" borderId="13" xfId="1" applyNumberFormat="1" applyFont="1" applyFill="1" applyBorder="1" applyAlignment="1" applyProtection="1">
      <alignment horizontal="right" vertical="center"/>
    </xf>
    <xf numFmtId="166" fontId="12" fillId="2" borderId="37" xfId="1" applyNumberFormat="1" applyFont="1" applyFill="1" applyBorder="1" applyAlignment="1" applyProtection="1">
      <alignment horizontal="right" vertical="center"/>
    </xf>
    <xf numFmtId="166" fontId="0" fillId="0" borderId="0" xfId="0" applyNumberFormat="1"/>
    <xf numFmtId="166" fontId="13" fillId="2" borderId="9" xfId="1" applyNumberFormat="1" applyFont="1" applyFill="1" applyBorder="1" applyAlignment="1" applyProtection="1">
      <alignment horizontal="right" vertical="center"/>
    </xf>
    <xf numFmtId="165" fontId="0" fillId="0" borderId="0" xfId="1" applyFont="1" applyAlignment="1"/>
    <xf numFmtId="166" fontId="12" fillId="2" borderId="36" xfId="1" applyNumberFormat="1" applyFont="1" applyFill="1" applyBorder="1" applyAlignment="1" applyProtection="1">
      <alignment horizontal="right" vertical="center"/>
    </xf>
    <xf numFmtId="166" fontId="12" fillId="2" borderId="38" xfId="1" applyNumberFormat="1" applyFont="1" applyFill="1" applyBorder="1" applyAlignment="1" applyProtection="1">
      <alignment horizontal="right" vertical="center"/>
    </xf>
    <xf numFmtId="166" fontId="13" fillId="2" borderId="19" xfId="1" applyNumberFormat="1" applyFont="1" applyFill="1" applyBorder="1" applyAlignment="1" applyProtection="1">
      <alignment horizontal="right" vertical="center"/>
    </xf>
    <xf numFmtId="166" fontId="13" fillId="2" borderId="30" xfId="1" applyNumberFormat="1" applyFont="1" applyFill="1" applyBorder="1" applyAlignment="1" applyProtection="1">
      <alignment horizontal="right" vertical="center"/>
    </xf>
    <xf numFmtId="166" fontId="13" fillId="2" borderId="35" xfId="1" applyNumberFormat="1" applyFont="1" applyFill="1" applyBorder="1" applyAlignment="1" applyProtection="1">
      <alignment horizontal="right" vertical="center"/>
    </xf>
    <xf numFmtId="167" fontId="13" fillId="2" borderId="6" xfId="4" applyNumberFormat="1" applyFont="1" applyFill="1" applyBorder="1" applyAlignment="1">
      <alignment horizontal="right" vertical="top"/>
    </xf>
    <xf numFmtId="166" fontId="13" fillId="2" borderId="30" xfId="1" applyNumberFormat="1" applyFont="1" applyFill="1" applyBorder="1" applyAlignment="1" applyProtection="1">
      <alignment horizontal="right" vertical="top"/>
    </xf>
    <xf numFmtId="166" fontId="13" fillId="2" borderId="35" xfId="1" applyNumberFormat="1" applyFont="1" applyFill="1" applyBorder="1" applyAlignment="1" applyProtection="1">
      <alignment horizontal="right" vertical="top"/>
    </xf>
    <xf numFmtId="166" fontId="13" fillId="2" borderId="5" xfId="1" applyNumberFormat="1" applyFont="1" applyFill="1" applyBorder="1" applyAlignment="1" applyProtection="1">
      <alignment horizontal="right" vertical="top"/>
    </xf>
    <xf numFmtId="166" fontId="13" fillId="2" borderId="38" xfId="1" applyNumberFormat="1" applyFont="1" applyFill="1" applyBorder="1" applyAlignment="1" applyProtection="1">
      <alignment horizontal="right" vertical="top"/>
    </xf>
    <xf numFmtId="166" fontId="13" fillId="2" borderId="9" xfId="1" applyNumberFormat="1" applyFont="1" applyFill="1" applyBorder="1" applyAlignment="1" applyProtection="1">
      <alignment horizontal="right" vertical="top"/>
    </xf>
    <xf numFmtId="0" fontId="10" fillId="4" borderId="16" xfId="4" applyFont="1" applyFill="1" applyBorder="1" applyAlignment="1">
      <alignment horizontal="right" vertical="center"/>
    </xf>
    <xf numFmtId="166" fontId="12" fillId="2" borderId="19" xfId="1" applyNumberFormat="1" applyFont="1" applyFill="1" applyBorder="1" applyAlignment="1" applyProtection="1">
      <alignment horizontal="right" vertical="center"/>
    </xf>
    <xf numFmtId="167" fontId="13" fillId="2" borderId="4" xfId="4" applyNumberFormat="1" applyFont="1" applyFill="1" applyBorder="1" applyAlignment="1">
      <alignment horizontal="right" vertical="top"/>
    </xf>
    <xf numFmtId="166" fontId="10" fillId="4" borderId="13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6" fontId="11" fillId="0" borderId="0" xfId="1" applyNumberFormat="1" applyFont="1" applyAlignment="1">
      <alignment horizontal="right"/>
    </xf>
    <xf numFmtId="166" fontId="0" fillId="0" borderId="0" xfId="1" applyNumberFormat="1" applyFont="1" applyAlignment="1">
      <alignment horizontal="right"/>
    </xf>
    <xf numFmtId="164" fontId="0" fillId="0" borderId="0" xfId="2" applyNumberFormat="1" applyFont="1"/>
    <xf numFmtId="0" fontId="5" fillId="0" borderId="0" xfId="0" applyFont="1"/>
    <xf numFmtId="166" fontId="16" fillId="0" borderId="0" xfId="1" applyNumberFormat="1" applyFont="1" applyAlignment="1"/>
    <xf numFmtId="165" fontId="0" fillId="0" borderId="0" xfId="0" applyNumberFormat="1"/>
    <xf numFmtId="0" fontId="14" fillId="2" borderId="25" xfId="4" applyFont="1" applyFill="1" applyBorder="1" applyAlignment="1">
      <alignment horizontal="center" vertical="center"/>
    </xf>
    <xf numFmtId="0" fontId="13" fillId="2" borderId="22" xfId="4" applyFont="1" applyFill="1" applyBorder="1" applyAlignment="1">
      <alignment horizontal="center" vertical="center"/>
    </xf>
    <xf numFmtId="0" fontId="10" fillId="4" borderId="16" xfId="4" applyFont="1" applyFill="1" applyBorder="1" applyAlignment="1">
      <alignment horizontal="center" vertical="center"/>
    </xf>
    <xf numFmtId="166" fontId="13" fillId="2" borderId="0" xfId="1" applyNumberFormat="1" applyFont="1" applyFill="1" applyBorder="1" applyAlignment="1" applyProtection="1">
      <alignment horizontal="right" vertical="center"/>
    </xf>
    <xf numFmtId="0" fontId="13" fillId="0" borderId="18" xfId="0" applyFont="1" applyBorder="1" applyAlignment="1">
      <alignment horizontal="center" vertical="center"/>
    </xf>
    <xf numFmtId="166" fontId="12" fillId="2" borderId="39" xfId="1" applyNumberFormat="1" applyFont="1" applyFill="1" applyBorder="1" applyAlignment="1" applyProtection="1">
      <alignment horizontal="right" vertical="center"/>
    </xf>
    <xf numFmtId="167" fontId="13" fillId="2" borderId="8" xfId="4" applyNumberFormat="1" applyFont="1" applyFill="1" applyBorder="1" applyAlignment="1">
      <alignment horizontal="right" vertical="center"/>
    </xf>
    <xf numFmtId="0" fontId="13" fillId="2" borderId="27" xfId="4" quotePrefix="1" applyFont="1" applyFill="1" applyBorder="1" applyAlignment="1">
      <alignment horizontal="left" vertical="center"/>
    </xf>
    <xf numFmtId="0" fontId="13" fillId="2" borderId="1" xfId="4" quotePrefix="1" applyFont="1" applyFill="1" applyBorder="1" applyAlignment="1">
      <alignment horizontal="left" vertical="center"/>
    </xf>
    <xf numFmtId="0" fontId="13" fillId="2" borderId="1" xfId="4" quotePrefix="1" applyFont="1" applyFill="1" applyBorder="1" applyAlignment="1">
      <alignment horizontal="left" vertical="top" wrapText="1"/>
    </xf>
    <xf numFmtId="0" fontId="21" fillId="4" borderId="14" xfId="4" applyFont="1" applyFill="1" applyBorder="1" applyAlignment="1">
      <alignment horizontal="center" vertical="center"/>
    </xf>
    <xf numFmtId="0" fontId="21" fillId="4" borderId="11" xfId="4" applyFont="1" applyFill="1" applyBorder="1" applyAlignment="1">
      <alignment horizontal="left" vertical="center"/>
    </xf>
    <xf numFmtId="0" fontId="21" fillId="4" borderId="12" xfId="4" applyFont="1" applyFill="1" applyBorder="1" applyAlignment="1">
      <alignment horizontal="right" vertical="center"/>
    </xf>
    <xf numFmtId="0" fontId="21" fillId="4" borderId="16" xfId="4" applyFont="1" applyFill="1" applyBorder="1" applyAlignment="1">
      <alignment horizontal="left" vertical="center"/>
    </xf>
    <xf numFmtId="0" fontId="21" fillId="4" borderId="12" xfId="4" applyFont="1" applyFill="1" applyBorder="1" applyAlignment="1">
      <alignment vertical="center"/>
    </xf>
    <xf numFmtId="167" fontId="21" fillId="4" borderId="12" xfId="4" applyNumberFormat="1" applyFont="1" applyFill="1" applyBorder="1" applyAlignment="1">
      <alignment horizontal="right" vertical="center"/>
    </xf>
    <xf numFmtId="0" fontId="22" fillId="2" borderId="23" xfId="4" applyFont="1" applyFill="1" applyBorder="1" applyAlignment="1">
      <alignment horizontal="center" vertical="center"/>
    </xf>
    <xf numFmtId="0" fontId="22" fillId="2" borderId="18" xfId="4" applyFont="1" applyFill="1" applyBorder="1" applyAlignment="1">
      <alignment horizontal="left" vertical="center" wrapText="1"/>
    </xf>
    <xf numFmtId="0" fontId="22" fillId="2" borderId="18" xfId="4" applyFont="1" applyFill="1" applyBorder="1" applyAlignment="1">
      <alignment horizontal="left" vertical="center"/>
    </xf>
    <xf numFmtId="0" fontId="23" fillId="2" borderId="6" xfId="4" applyFont="1" applyFill="1" applyBorder="1" applyAlignment="1">
      <alignment horizontal="right" vertical="center"/>
    </xf>
    <xf numFmtId="0" fontId="23" fillId="2" borderId="7" xfId="4" applyFont="1" applyFill="1" applyBorder="1" applyAlignment="1">
      <alignment horizontal="left" vertical="center"/>
    </xf>
    <xf numFmtId="0" fontId="23" fillId="2" borderId="6" xfId="4" applyFont="1" applyFill="1" applyBorder="1" applyAlignment="1">
      <alignment vertical="center"/>
    </xf>
    <xf numFmtId="167" fontId="23" fillId="2" borderId="6" xfId="4" applyNumberFormat="1" applyFont="1" applyFill="1" applyBorder="1" applyAlignment="1">
      <alignment horizontal="right" vertical="center"/>
    </xf>
    <xf numFmtId="0" fontId="24" fillId="2" borderId="24" xfId="4" applyFont="1" applyFill="1" applyBorder="1" applyAlignment="1">
      <alignment horizontal="center" vertical="center"/>
    </xf>
    <xf numFmtId="0" fontId="23" fillId="2" borderId="1" xfId="4" applyFont="1" applyFill="1" applyBorder="1" applyAlignment="1">
      <alignment horizontal="left" vertical="center" wrapText="1"/>
    </xf>
    <xf numFmtId="0" fontId="23" fillId="2" borderId="1" xfId="4" applyFont="1" applyFill="1" applyBorder="1" applyAlignment="1">
      <alignment horizontal="center" vertical="center" wrapText="1"/>
    </xf>
    <xf numFmtId="0" fontId="23" fillId="2" borderId="4" xfId="4" applyFont="1" applyFill="1" applyBorder="1" applyAlignment="1">
      <alignment horizontal="right" vertical="center"/>
    </xf>
    <xf numFmtId="0" fontId="23" fillId="2" borderId="5" xfId="4" applyFont="1" applyFill="1" applyBorder="1" applyAlignment="1">
      <alignment horizontal="left" vertical="center"/>
    </xf>
    <xf numFmtId="0" fontId="23" fillId="2" borderId="4" xfId="4" applyFont="1" applyFill="1" applyBorder="1" applyAlignment="1">
      <alignment vertical="center"/>
    </xf>
    <xf numFmtId="0" fontId="23" fillId="2" borderId="25" xfId="4" applyFont="1" applyFill="1" applyBorder="1" applyAlignment="1">
      <alignment horizontal="center" vertical="center"/>
    </xf>
    <xf numFmtId="0" fontId="23" fillId="2" borderId="17" xfId="4" applyFont="1" applyFill="1" applyBorder="1" applyAlignment="1">
      <alignment horizontal="left" vertical="center" wrapText="1"/>
    </xf>
    <xf numFmtId="0" fontId="23" fillId="2" borderId="2" xfId="4" applyFont="1" applyFill="1" applyBorder="1" applyAlignment="1">
      <alignment horizontal="right" vertical="center"/>
    </xf>
    <xf numFmtId="0" fontId="23" fillId="2" borderId="3" xfId="4" applyFont="1" applyFill="1" applyBorder="1" applyAlignment="1">
      <alignment horizontal="left" vertical="center"/>
    </xf>
    <xf numFmtId="0" fontId="23" fillId="2" borderId="2" xfId="4" applyFont="1" applyFill="1" applyBorder="1" applyAlignment="1">
      <alignment vertical="center"/>
    </xf>
    <xf numFmtId="0" fontId="23" fillId="2" borderId="17" xfId="4" applyFont="1" applyFill="1" applyBorder="1" applyAlignment="1">
      <alignment horizontal="center" vertical="center"/>
    </xf>
    <xf numFmtId="167" fontId="23" fillId="2" borderId="4" xfId="4" applyNumberFormat="1" applyFont="1" applyFill="1" applyBorder="1" applyAlignment="1">
      <alignment horizontal="right" vertical="center"/>
    </xf>
    <xf numFmtId="0" fontId="23" fillId="2" borderId="17" xfId="4" applyFont="1" applyFill="1" applyBorder="1" applyAlignment="1">
      <alignment horizontal="center" vertical="center" wrapText="1"/>
    </xf>
    <xf numFmtId="0" fontId="23" fillId="2" borderId="24" xfId="4" applyFont="1" applyFill="1" applyBorder="1" applyAlignment="1">
      <alignment horizontal="center" vertical="center"/>
    </xf>
    <xf numFmtId="0" fontId="21" fillId="4" borderId="10" xfId="4" applyFont="1" applyFill="1" applyBorder="1" applyAlignment="1">
      <alignment horizontal="center" vertical="center"/>
    </xf>
    <xf numFmtId="0" fontId="21" fillId="4" borderId="11" xfId="4" applyFont="1" applyFill="1" applyBorder="1" applyAlignment="1">
      <alignment horizontal="left" vertical="center" wrapText="1"/>
    </xf>
    <xf numFmtId="0" fontId="21" fillId="4" borderId="11" xfId="4" applyFont="1" applyFill="1" applyBorder="1" applyAlignment="1">
      <alignment horizontal="center" vertical="center"/>
    </xf>
    <xf numFmtId="0" fontId="23" fillId="2" borderId="26" xfId="4" applyFont="1" applyFill="1" applyBorder="1" applyAlignment="1">
      <alignment horizontal="center" vertical="center"/>
    </xf>
    <xf numFmtId="0" fontId="23" fillId="2" borderId="27" xfId="4" applyFont="1" applyFill="1" applyBorder="1" applyAlignment="1">
      <alignment horizontal="left" vertical="center" wrapText="1"/>
    </xf>
    <xf numFmtId="0" fontId="23" fillId="2" borderId="8" xfId="4" applyFont="1" applyFill="1" applyBorder="1" applyAlignment="1">
      <alignment horizontal="right" vertical="center"/>
    </xf>
    <xf numFmtId="0" fontId="23" fillId="2" borderId="9" xfId="4" applyFont="1" applyFill="1" applyBorder="1" applyAlignment="1">
      <alignment horizontal="left" vertical="center"/>
    </xf>
    <xf numFmtId="0" fontId="23" fillId="2" borderId="8" xfId="4" applyFont="1" applyFill="1" applyBorder="1" applyAlignment="1">
      <alignment vertical="center"/>
    </xf>
    <xf numFmtId="0" fontId="23" fillId="2" borderId="1" xfId="4" applyFont="1" applyFill="1" applyBorder="1" applyAlignment="1">
      <alignment horizontal="left" vertical="top" wrapText="1"/>
    </xf>
    <xf numFmtId="0" fontId="23" fillId="2" borderId="27" xfId="4" applyFont="1" applyFill="1" applyBorder="1" applyAlignment="1">
      <alignment horizontal="left" vertical="center"/>
    </xf>
    <xf numFmtId="0" fontId="23" fillId="2" borderId="28" xfId="4" applyFont="1" applyFill="1" applyBorder="1" applyAlignment="1">
      <alignment horizontal="center" vertical="center"/>
    </xf>
    <xf numFmtId="0" fontId="23" fillId="2" borderId="18" xfId="4" applyFont="1" applyFill="1" applyBorder="1" applyAlignment="1">
      <alignment horizontal="left" vertical="center" wrapText="1"/>
    </xf>
    <xf numFmtId="0" fontId="23" fillId="2" borderId="18" xfId="4" applyFont="1" applyFill="1" applyBorder="1" applyAlignment="1">
      <alignment horizontal="left" vertical="center"/>
    </xf>
    <xf numFmtId="0" fontId="23" fillId="2" borderId="23" xfId="4" applyFont="1" applyFill="1" applyBorder="1" applyAlignment="1">
      <alignment horizontal="center" vertical="center"/>
    </xf>
    <xf numFmtId="0" fontId="23" fillId="2" borderId="27" xfId="4" quotePrefix="1" applyFont="1" applyFill="1" applyBorder="1" applyAlignment="1">
      <alignment horizontal="left" vertical="center" wrapText="1"/>
    </xf>
    <xf numFmtId="0" fontId="23" fillId="2" borderId="29" xfId="4" applyFont="1" applyFill="1" applyBorder="1" applyAlignment="1">
      <alignment horizontal="right" vertical="center"/>
    </xf>
    <xf numFmtId="0" fontId="23" fillId="2" borderId="30" xfId="4" applyFont="1" applyFill="1" applyBorder="1" applyAlignment="1">
      <alignment horizontal="left" vertical="center"/>
    </xf>
    <xf numFmtId="0" fontId="23" fillId="2" borderId="29" xfId="4" applyFont="1" applyFill="1" applyBorder="1" applyAlignment="1">
      <alignment vertical="center"/>
    </xf>
    <xf numFmtId="0" fontId="23" fillId="2" borderId="1" xfId="4" quotePrefix="1" applyFont="1" applyFill="1" applyBorder="1" applyAlignment="1">
      <alignment horizontal="left" vertical="center" wrapText="1"/>
    </xf>
    <xf numFmtId="0" fontId="21" fillId="4" borderId="12" xfId="4" applyFont="1" applyFill="1" applyBorder="1" applyAlignment="1">
      <alignment horizontal="left" vertical="center"/>
    </xf>
    <xf numFmtId="0" fontId="21" fillId="4" borderId="16" xfId="4" applyFont="1" applyFill="1" applyBorder="1" applyAlignment="1">
      <alignment horizontal="right" vertical="center"/>
    </xf>
    <xf numFmtId="0" fontId="23" fillId="2" borderId="27" xfId="4" applyFont="1" applyFill="1" applyBorder="1" applyAlignment="1">
      <alignment horizontal="left" vertical="top" wrapText="1"/>
    </xf>
    <xf numFmtId="0" fontId="23" fillId="2" borderId="27" xfId="4" applyFont="1" applyFill="1" applyBorder="1" applyAlignment="1">
      <alignment horizontal="left" vertical="top"/>
    </xf>
    <xf numFmtId="0" fontId="23" fillId="2" borderId="31" xfId="4" applyFont="1" applyFill="1" applyBorder="1" applyAlignment="1">
      <alignment horizontal="right" vertical="top"/>
    </xf>
    <xf numFmtId="0" fontId="23" fillId="2" borderId="32" xfId="4" applyFont="1" applyFill="1" applyBorder="1" applyAlignment="1">
      <alignment horizontal="left" vertical="top"/>
    </xf>
    <xf numFmtId="0" fontId="23" fillId="2" borderId="29" xfId="4" applyFont="1" applyFill="1" applyBorder="1" applyAlignment="1">
      <alignment vertical="top"/>
    </xf>
    <xf numFmtId="0" fontId="23" fillId="2" borderId="30" xfId="4" applyFont="1" applyFill="1" applyBorder="1" applyAlignment="1">
      <alignment horizontal="left" vertical="top"/>
    </xf>
    <xf numFmtId="167" fontId="23" fillId="2" borderId="6" xfId="4" applyNumberFormat="1" applyFont="1" applyFill="1" applyBorder="1" applyAlignment="1">
      <alignment horizontal="right" vertical="top"/>
    </xf>
    <xf numFmtId="0" fontId="23" fillId="2" borderId="4" xfId="4" applyFont="1" applyFill="1" applyBorder="1" applyAlignment="1">
      <alignment horizontal="right" vertical="top"/>
    </xf>
    <xf numFmtId="0" fontId="23" fillId="2" borderId="7" xfId="4" applyFont="1" applyFill="1" applyBorder="1" applyAlignment="1">
      <alignment horizontal="left" vertical="top"/>
    </xf>
    <xf numFmtId="0" fontId="23" fillId="2" borderId="4" xfId="4" applyFont="1" applyFill="1" applyBorder="1" applyAlignment="1">
      <alignment vertical="top"/>
    </xf>
    <xf numFmtId="0" fontId="23" fillId="2" borderId="5" xfId="4" applyFont="1" applyFill="1" applyBorder="1" applyAlignment="1">
      <alignment horizontal="left" vertical="top"/>
    </xf>
    <xf numFmtId="0" fontId="23" fillId="0" borderId="1" xfId="4" applyFont="1" applyBorder="1" applyAlignment="1">
      <alignment horizontal="left" vertical="top" wrapText="1"/>
    </xf>
    <xf numFmtId="0" fontId="23" fillId="2" borderId="40" xfId="4" applyFont="1" applyFill="1" applyBorder="1" applyAlignment="1">
      <alignment horizontal="center" vertical="center"/>
    </xf>
    <xf numFmtId="0" fontId="23" fillId="2" borderId="42" xfId="4" applyFont="1" applyFill="1" applyBorder="1" applyAlignment="1">
      <alignment horizontal="left" vertical="top" wrapText="1"/>
    </xf>
    <xf numFmtId="0" fontId="23" fillId="0" borderId="42" xfId="4" applyFont="1" applyBorder="1" applyAlignment="1">
      <alignment horizontal="left" vertical="top" wrapText="1"/>
    </xf>
    <xf numFmtId="0" fontId="23" fillId="2" borderId="43" xfId="4" applyFont="1" applyFill="1" applyBorder="1" applyAlignment="1">
      <alignment horizontal="right" vertical="top"/>
    </xf>
    <xf numFmtId="0" fontId="23" fillId="2" borderId="44" xfId="4" applyFont="1" applyFill="1" applyBorder="1" applyAlignment="1">
      <alignment horizontal="left" vertical="top"/>
    </xf>
    <xf numFmtId="0" fontId="23" fillId="2" borderId="43" xfId="4" applyFont="1" applyFill="1" applyBorder="1" applyAlignment="1">
      <alignment vertical="top"/>
    </xf>
    <xf numFmtId="167" fontId="23" fillId="2" borderId="43" xfId="4" applyNumberFormat="1" applyFont="1" applyFill="1" applyBorder="1" applyAlignment="1">
      <alignment horizontal="right" vertical="top"/>
    </xf>
    <xf numFmtId="0" fontId="21" fillId="4" borderId="41" xfId="4" applyFont="1" applyFill="1" applyBorder="1" applyAlignment="1">
      <alignment horizontal="center" vertical="center"/>
    </xf>
    <xf numFmtId="0" fontId="21" fillId="4" borderId="33" xfId="4" applyFont="1" applyFill="1" applyBorder="1" applyAlignment="1">
      <alignment horizontal="left" vertical="center" wrapText="1"/>
    </xf>
    <xf numFmtId="0" fontId="21" fillId="4" borderId="33" xfId="4" applyFont="1" applyFill="1" applyBorder="1" applyAlignment="1">
      <alignment horizontal="center" vertical="center"/>
    </xf>
    <xf numFmtId="0" fontId="21" fillId="4" borderId="34" xfId="4" applyFont="1" applyFill="1" applyBorder="1" applyAlignment="1">
      <alignment horizontal="right" vertical="center"/>
    </xf>
    <xf numFmtId="0" fontId="21" fillId="4" borderId="33" xfId="4" applyFont="1" applyFill="1" applyBorder="1" applyAlignment="1">
      <alignment horizontal="left" vertical="center"/>
    </xf>
    <xf numFmtId="0" fontId="21" fillId="4" borderId="34" xfId="4" applyFont="1" applyFill="1" applyBorder="1" applyAlignment="1">
      <alignment vertical="center"/>
    </xf>
    <xf numFmtId="0" fontId="21" fillId="4" borderId="33" xfId="4" applyFont="1" applyFill="1" applyBorder="1" applyAlignment="1">
      <alignment horizontal="right" vertical="center"/>
    </xf>
    <xf numFmtId="0" fontId="21" fillId="4" borderId="15" xfId="4" applyFont="1" applyFill="1" applyBorder="1" applyAlignment="1">
      <alignment horizontal="right" vertical="center"/>
    </xf>
    <xf numFmtId="0" fontId="23" fillId="2" borderId="24" xfId="4" applyFont="1" applyFill="1" applyBorder="1" applyAlignment="1">
      <alignment horizontal="center" vertical="top"/>
    </xf>
    <xf numFmtId="0" fontId="23" fillId="2" borderId="6" xfId="4" applyFont="1" applyFill="1" applyBorder="1" applyAlignment="1">
      <alignment horizontal="right" vertical="top"/>
    </xf>
    <xf numFmtId="0" fontId="21" fillId="4" borderId="14" xfId="4" applyFont="1" applyFill="1" applyBorder="1" applyAlignment="1">
      <alignment horizontal="right" vertical="center"/>
    </xf>
    <xf numFmtId="0" fontId="23" fillId="2" borderId="17" xfId="4" applyFont="1" applyFill="1" applyBorder="1" applyAlignment="1">
      <alignment horizontal="left" vertical="center"/>
    </xf>
    <xf numFmtId="0" fontId="23" fillId="2" borderId="1" xfId="4" applyFont="1" applyFill="1" applyBorder="1" applyAlignment="1">
      <alignment horizontal="left" vertical="center"/>
    </xf>
    <xf numFmtId="0" fontId="8" fillId="0" borderId="20" xfId="4" applyFont="1" applyBorder="1" applyAlignment="1">
      <alignment horizontal="center" vertical="center"/>
    </xf>
    <xf numFmtId="0" fontId="8" fillId="0" borderId="21" xfId="4" applyFont="1" applyBorder="1" applyAlignment="1">
      <alignment horizontal="center" vertical="center"/>
    </xf>
    <xf numFmtId="0" fontId="8" fillId="0" borderId="35" xfId="4" applyFont="1" applyBorder="1" applyAlignment="1">
      <alignment horizontal="center" vertical="center"/>
    </xf>
    <xf numFmtId="0" fontId="8" fillId="0" borderId="22" xfId="4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8" fillId="0" borderId="36" xfId="4" applyFont="1" applyBorder="1" applyAlignment="1">
      <alignment horizontal="center" vertical="center"/>
    </xf>
    <xf numFmtId="0" fontId="9" fillId="3" borderId="12" xfId="4" applyFont="1" applyFill="1" applyBorder="1" applyAlignment="1">
      <alignment horizontal="center" vertical="center"/>
    </xf>
    <xf numFmtId="0" fontId="9" fillId="3" borderId="16" xfId="4" applyFont="1" applyFill="1" applyBorder="1" applyAlignment="1">
      <alignment horizontal="center" vertical="center"/>
    </xf>
    <xf numFmtId="0" fontId="9" fillId="3" borderId="15" xfId="4" applyFont="1" applyFill="1" applyBorder="1" applyAlignment="1">
      <alignment horizontal="center" vertical="center"/>
    </xf>
    <xf numFmtId="167" fontId="9" fillId="3" borderId="12" xfId="4" applyNumberFormat="1" applyFont="1" applyFill="1" applyBorder="1" applyAlignment="1">
      <alignment horizontal="center" vertical="center"/>
    </xf>
    <xf numFmtId="167" fontId="9" fillId="3" borderId="16" xfId="4" applyNumberFormat="1" applyFont="1" applyFill="1" applyBorder="1" applyAlignment="1">
      <alignment horizontal="center" vertical="center"/>
    </xf>
    <xf numFmtId="166" fontId="9" fillId="3" borderId="15" xfId="1" applyNumberFormat="1" applyFont="1" applyFill="1" applyBorder="1" applyAlignment="1" applyProtection="1">
      <alignment horizontal="center" vertical="center"/>
    </xf>
    <xf numFmtId="166" fontId="9" fillId="3" borderId="13" xfId="1" applyNumberFormat="1" applyFont="1" applyFill="1" applyBorder="1" applyAlignment="1" applyProtection="1">
      <alignment horizontal="center" vertical="center"/>
    </xf>
    <xf numFmtId="166" fontId="9" fillId="3" borderId="15" xfId="1" applyNumberFormat="1" applyFont="1" applyFill="1" applyBorder="1" applyAlignment="1" applyProtection="1">
      <alignment horizontal="right" vertical="center"/>
    </xf>
    <xf numFmtId="166" fontId="9" fillId="3" borderId="13" xfId="1" applyNumberFormat="1" applyFont="1" applyFill="1" applyBorder="1" applyAlignment="1" applyProtection="1">
      <alignment horizontal="right" vertical="center"/>
    </xf>
    <xf numFmtId="0" fontId="10" fillId="4" borderId="14" xfId="4" applyFont="1" applyFill="1" applyBorder="1" applyAlignment="1">
      <alignment horizontal="right" vertical="center"/>
    </xf>
    <xf numFmtId="0" fontId="10" fillId="4" borderId="15" xfId="4" applyFont="1" applyFill="1" applyBorder="1" applyAlignment="1">
      <alignment horizontal="right" vertical="center"/>
    </xf>
    <xf numFmtId="0" fontId="10" fillId="4" borderId="16" xfId="4" applyFont="1" applyFill="1" applyBorder="1" applyAlignment="1">
      <alignment horizontal="right" vertical="center"/>
    </xf>
    <xf numFmtId="0" fontId="21" fillId="4" borderId="14" xfId="4" applyFont="1" applyFill="1" applyBorder="1" applyAlignment="1">
      <alignment horizontal="right" vertical="center"/>
    </xf>
    <xf numFmtId="0" fontId="21" fillId="4" borderId="15" xfId="4" applyFont="1" applyFill="1" applyBorder="1" applyAlignment="1">
      <alignment horizontal="right" vertical="center"/>
    </xf>
    <xf numFmtId="0" fontId="21" fillId="4" borderId="16" xfId="4" applyFont="1" applyFill="1" applyBorder="1" applyAlignment="1">
      <alignment horizontal="right" vertical="center"/>
    </xf>
    <xf numFmtId="0" fontId="9" fillId="3" borderId="46" xfId="4" applyFont="1" applyFill="1" applyBorder="1" applyAlignment="1">
      <alignment horizontal="center" vertical="center"/>
    </xf>
    <xf numFmtId="0" fontId="9" fillId="3" borderId="41" xfId="4" applyFont="1" applyFill="1" applyBorder="1" applyAlignment="1">
      <alignment horizontal="center" vertical="center"/>
    </xf>
    <xf numFmtId="0" fontId="9" fillId="3" borderId="47" xfId="4" applyFont="1" applyFill="1" applyBorder="1" applyAlignment="1">
      <alignment horizontal="center" vertical="center"/>
    </xf>
    <xf numFmtId="0" fontId="9" fillId="3" borderId="48" xfId="4" applyFont="1" applyFill="1" applyBorder="1" applyAlignment="1">
      <alignment horizontal="center" vertical="center"/>
    </xf>
    <xf numFmtId="167" fontId="9" fillId="3" borderId="29" xfId="4" applyNumberFormat="1" applyFont="1" applyFill="1" applyBorder="1" applyAlignment="1">
      <alignment horizontal="center" vertical="center" wrapText="1"/>
    </xf>
    <xf numFmtId="167" fontId="9" fillId="3" borderId="30" xfId="4" applyNumberFormat="1" applyFont="1" applyFill="1" applyBorder="1" applyAlignment="1">
      <alignment horizontal="center" vertical="center" wrapText="1"/>
    </xf>
    <xf numFmtId="167" fontId="9" fillId="3" borderId="49" xfId="4" applyNumberFormat="1" applyFont="1" applyFill="1" applyBorder="1" applyAlignment="1">
      <alignment horizontal="center" vertical="center" wrapText="1"/>
    </xf>
    <xf numFmtId="167" fontId="9" fillId="3" borderId="33" xfId="4" applyNumberFormat="1" applyFont="1" applyFill="1" applyBorder="1" applyAlignment="1">
      <alignment horizontal="center" vertical="center" wrapText="1"/>
    </xf>
    <xf numFmtId="0" fontId="6" fillId="0" borderId="0" xfId="9" applyFont="1" applyAlignment="1">
      <alignment horizontal="left"/>
    </xf>
    <xf numFmtId="0" fontId="6" fillId="0" borderId="0" xfId="9" applyFont="1" applyAlignment="1">
      <alignment horizontal="center"/>
    </xf>
    <xf numFmtId="166" fontId="7" fillId="0" borderId="0" xfId="10" applyNumberFormat="1" applyFont="1" applyFill="1" applyAlignment="1">
      <alignment vertical="center"/>
    </xf>
    <xf numFmtId="0" fontId="1" fillId="0" borderId="0" xfId="9"/>
    <xf numFmtId="0" fontId="1" fillId="0" borderId="0" xfId="9" applyAlignment="1">
      <alignment wrapText="1"/>
    </xf>
    <xf numFmtId="166" fontId="9" fillId="3" borderId="29" xfId="10" applyNumberFormat="1" applyFont="1" applyFill="1" applyBorder="1" applyAlignment="1" applyProtection="1">
      <alignment horizontal="center" vertical="center"/>
    </xf>
    <xf numFmtId="166" fontId="9" fillId="3" borderId="35" xfId="10" applyNumberFormat="1" applyFont="1" applyFill="1" applyBorder="1" applyAlignment="1" applyProtection="1">
      <alignment horizontal="center" vertical="center"/>
    </xf>
    <xf numFmtId="166" fontId="9" fillId="3" borderId="49" xfId="10" applyNumberFormat="1" applyFont="1" applyFill="1" applyBorder="1" applyAlignment="1" applyProtection="1">
      <alignment horizontal="center" vertical="center"/>
    </xf>
    <xf numFmtId="166" fontId="9" fillId="3" borderId="50" xfId="10" applyNumberFormat="1" applyFont="1" applyFill="1" applyBorder="1" applyAlignment="1" applyProtection="1">
      <alignment horizontal="center" vertical="center"/>
    </xf>
    <xf numFmtId="166" fontId="21" fillId="4" borderId="16" xfId="10" applyNumberFormat="1" applyFont="1" applyFill="1" applyBorder="1" applyAlignment="1" applyProtection="1">
      <alignment horizontal="right" vertical="center"/>
    </xf>
    <xf numFmtId="166" fontId="21" fillId="4" borderId="13" xfId="10" applyNumberFormat="1" applyFont="1" applyFill="1" applyBorder="1" applyAlignment="1" applyProtection="1">
      <alignment horizontal="right" vertical="center"/>
    </xf>
    <xf numFmtId="167" fontId="1" fillId="0" borderId="0" xfId="9" applyNumberFormat="1"/>
    <xf numFmtId="166" fontId="23" fillId="2" borderId="7" xfId="10" applyNumberFormat="1" applyFont="1" applyFill="1" applyBorder="1" applyAlignment="1" applyProtection="1">
      <alignment horizontal="right" vertical="center"/>
    </xf>
    <xf numFmtId="166" fontId="23" fillId="2" borderId="37" xfId="10" applyNumberFormat="1" applyFont="1" applyFill="1" applyBorder="1" applyAlignment="1" applyProtection="1">
      <alignment horizontal="right" vertical="center"/>
    </xf>
    <xf numFmtId="166" fontId="23" fillId="2" borderId="5" xfId="10" applyNumberFormat="1" applyFont="1" applyFill="1" applyBorder="1" applyAlignment="1" applyProtection="1">
      <alignment horizontal="right" vertical="center"/>
    </xf>
    <xf numFmtId="166" fontId="23" fillId="2" borderId="38" xfId="10" applyNumberFormat="1" applyFont="1" applyFill="1" applyBorder="1" applyAlignment="1" applyProtection="1">
      <alignment horizontal="right" vertical="center"/>
    </xf>
    <xf numFmtId="166" fontId="23" fillId="0" borderId="5" xfId="10" applyNumberFormat="1" applyFont="1" applyFill="1" applyBorder="1" applyAlignment="1" applyProtection="1">
      <alignment horizontal="right" vertical="center"/>
    </xf>
    <xf numFmtId="166" fontId="23" fillId="2" borderId="3" xfId="10" applyNumberFormat="1" applyFont="1" applyFill="1" applyBorder="1" applyAlignment="1" applyProtection="1">
      <alignment horizontal="right" vertical="center"/>
    </xf>
    <xf numFmtId="166" fontId="25" fillId="4" borderId="13" xfId="10" applyNumberFormat="1" applyFont="1" applyFill="1" applyBorder="1" applyAlignment="1" applyProtection="1">
      <alignment horizontal="right" vertical="center"/>
    </xf>
    <xf numFmtId="166" fontId="23" fillId="0" borderId="7" xfId="10" applyNumberFormat="1" applyFont="1" applyFill="1" applyBorder="1" applyAlignment="1" applyProtection="1">
      <alignment horizontal="right" vertical="center"/>
    </xf>
    <xf numFmtId="166" fontId="22" fillId="2" borderId="37" xfId="10" applyNumberFormat="1" applyFont="1" applyFill="1" applyBorder="1" applyAlignment="1" applyProtection="1">
      <alignment horizontal="right" vertical="center"/>
    </xf>
    <xf numFmtId="166" fontId="1" fillId="0" borderId="0" xfId="9" applyNumberFormat="1"/>
    <xf numFmtId="166" fontId="23" fillId="2" borderId="9" xfId="10" applyNumberFormat="1" applyFont="1" applyFill="1" applyBorder="1" applyAlignment="1" applyProtection="1">
      <alignment horizontal="right" vertical="center"/>
    </xf>
    <xf numFmtId="165" fontId="0" fillId="0" borderId="0" xfId="10" applyFont="1" applyAlignment="1"/>
    <xf numFmtId="0" fontId="1" fillId="0" borderId="0" xfId="9" applyAlignment="1">
      <alignment horizontal="center"/>
    </xf>
    <xf numFmtId="166" fontId="22" fillId="2" borderId="38" xfId="10" applyNumberFormat="1" applyFont="1" applyFill="1" applyBorder="1" applyAlignment="1" applyProtection="1">
      <alignment horizontal="right" vertical="center"/>
    </xf>
    <xf numFmtId="166" fontId="23" fillId="0" borderId="3" xfId="10" applyNumberFormat="1" applyFont="1" applyFill="1" applyBorder="1" applyAlignment="1" applyProtection="1">
      <alignment horizontal="right" vertical="center"/>
    </xf>
    <xf numFmtId="0" fontId="23" fillId="2" borderId="42" xfId="4" applyFont="1" applyFill="1" applyBorder="1" applyAlignment="1">
      <alignment horizontal="left" vertical="center" wrapText="1"/>
    </xf>
    <xf numFmtId="0" fontId="23" fillId="2" borderId="42" xfId="4" applyFont="1" applyFill="1" applyBorder="1" applyAlignment="1">
      <alignment horizontal="center" vertical="center"/>
    </xf>
    <xf numFmtId="0" fontId="23" fillId="2" borderId="43" xfId="4" applyFont="1" applyFill="1" applyBorder="1" applyAlignment="1">
      <alignment horizontal="right" vertical="center"/>
    </xf>
    <xf numFmtId="0" fontId="23" fillId="2" borderId="44" xfId="4" applyFont="1" applyFill="1" applyBorder="1" applyAlignment="1">
      <alignment horizontal="left" vertical="center"/>
    </xf>
    <xf numFmtId="0" fontId="23" fillId="2" borderId="43" xfId="4" applyFont="1" applyFill="1" applyBorder="1" applyAlignment="1">
      <alignment vertical="center"/>
    </xf>
    <xf numFmtId="167" fontId="23" fillId="2" borderId="43" xfId="4" applyNumberFormat="1" applyFont="1" applyFill="1" applyBorder="1" applyAlignment="1">
      <alignment horizontal="right" vertical="center"/>
    </xf>
    <xf numFmtId="166" fontId="23" fillId="2" borderId="44" xfId="10" applyNumberFormat="1" applyFont="1" applyFill="1" applyBorder="1" applyAlignment="1" applyProtection="1">
      <alignment horizontal="right" vertical="center"/>
    </xf>
    <xf numFmtId="166" fontId="22" fillId="2" borderId="45" xfId="10" applyNumberFormat="1" applyFont="1" applyFill="1" applyBorder="1" applyAlignment="1" applyProtection="1">
      <alignment horizontal="right" vertical="center"/>
    </xf>
    <xf numFmtId="166" fontId="23" fillId="2" borderId="19" xfId="10" applyNumberFormat="1" applyFont="1" applyFill="1" applyBorder="1" applyAlignment="1" applyProtection="1">
      <alignment horizontal="right" vertical="center"/>
    </xf>
    <xf numFmtId="166" fontId="23" fillId="2" borderId="30" xfId="10" applyNumberFormat="1" applyFont="1" applyFill="1" applyBorder="1" applyAlignment="1" applyProtection="1">
      <alignment horizontal="right" vertical="center"/>
    </xf>
    <xf numFmtId="166" fontId="23" fillId="2" borderId="35" xfId="10" applyNumberFormat="1" applyFont="1" applyFill="1" applyBorder="1" applyAlignment="1" applyProtection="1">
      <alignment horizontal="right" vertical="center"/>
    </xf>
    <xf numFmtId="166" fontId="23" fillId="2" borderId="30" xfId="10" applyNumberFormat="1" applyFont="1" applyFill="1" applyBorder="1" applyAlignment="1" applyProtection="1">
      <alignment horizontal="right" vertical="top"/>
    </xf>
    <xf numFmtId="166" fontId="23" fillId="2" borderId="35" xfId="10" applyNumberFormat="1" applyFont="1" applyFill="1" applyBorder="1" applyAlignment="1" applyProtection="1">
      <alignment horizontal="right" vertical="top"/>
    </xf>
    <xf numFmtId="166" fontId="23" fillId="2" borderId="5" xfId="10" applyNumberFormat="1" applyFont="1" applyFill="1" applyBorder="1" applyAlignment="1" applyProtection="1">
      <alignment horizontal="right" vertical="top"/>
    </xf>
    <xf numFmtId="166" fontId="23" fillId="2" borderId="38" xfId="10" applyNumberFormat="1" applyFont="1" applyFill="1" applyBorder="1" applyAlignment="1" applyProtection="1">
      <alignment horizontal="right" vertical="top"/>
    </xf>
    <xf numFmtId="166" fontId="23" fillId="0" borderId="5" xfId="10" applyNumberFormat="1" applyFont="1" applyFill="1" applyBorder="1" applyAlignment="1" applyProtection="1">
      <alignment horizontal="right" vertical="top"/>
    </xf>
    <xf numFmtId="167" fontId="23" fillId="2" borderId="4" xfId="4" applyNumberFormat="1" applyFont="1" applyFill="1" applyBorder="1" applyAlignment="1">
      <alignment horizontal="right" vertical="top"/>
    </xf>
    <xf numFmtId="166" fontId="23" fillId="0" borderId="44" xfId="10" applyNumberFormat="1" applyFont="1" applyFill="1" applyBorder="1" applyAlignment="1" applyProtection="1">
      <alignment horizontal="right" vertical="top"/>
    </xf>
    <xf numFmtId="166" fontId="23" fillId="2" borderId="45" xfId="10" applyNumberFormat="1" applyFont="1" applyFill="1" applyBorder="1" applyAlignment="1" applyProtection="1">
      <alignment horizontal="right" vertical="top"/>
    </xf>
    <xf numFmtId="166" fontId="21" fillId="4" borderId="13" xfId="10" applyNumberFormat="1" applyFont="1" applyFill="1" applyBorder="1" applyAlignment="1">
      <alignment horizontal="right" vertical="center"/>
    </xf>
    <xf numFmtId="167" fontId="4" fillId="0" borderId="0" xfId="9" applyNumberFormat="1" applyFont="1" applyAlignment="1">
      <alignment horizontal="center"/>
    </xf>
    <xf numFmtId="0" fontId="1" fillId="0" borderId="0" xfId="9" applyAlignment="1">
      <alignment horizontal="center" vertical="center"/>
    </xf>
    <xf numFmtId="0" fontId="1" fillId="0" borderId="0" xfId="9" applyAlignment="1">
      <alignment horizontal="right"/>
    </xf>
    <xf numFmtId="166" fontId="11" fillId="0" borderId="0" xfId="10" applyNumberFormat="1" applyFont="1" applyAlignment="1">
      <alignment horizontal="right"/>
    </xf>
    <xf numFmtId="168" fontId="19" fillId="0" borderId="0" xfId="9" applyNumberFormat="1" applyFont="1" applyAlignment="1">
      <alignment horizontal="center"/>
    </xf>
    <xf numFmtId="168" fontId="19" fillId="0" borderId="0" xfId="9" applyNumberFormat="1" applyFont="1"/>
    <xf numFmtId="0" fontId="20" fillId="0" borderId="0" xfId="9" applyFont="1"/>
    <xf numFmtId="168" fontId="19" fillId="0" borderId="0" xfId="9" applyNumberFormat="1" applyFont="1" applyAlignment="1">
      <alignment horizontal="left"/>
    </xf>
    <xf numFmtId="166" fontId="0" fillId="0" borderId="0" xfId="10" applyNumberFormat="1" applyFont="1" applyAlignment="1"/>
    <xf numFmtId="0" fontId="19" fillId="0" borderId="0" xfId="9" applyFont="1"/>
    <xf numFmtId="0" fontId="19" fillId="0" borderId="0" xfId="9" applyFont="1" applyAlignment="1">
      <alignment horizontal="left"/>
    </xf>
    <xf numFmtId="0" fontId="19" fillId="0" borderId="0" xfId="9" applyFont="1" applyAlignment="1">
      <alignment horizontal="center"/>
    </xf>
  </cellXfs>
  <cellStyles count="11">
    <cellStyle name="Comma" xfId="1" builtinId="3"/>
    <cellStyle name="Comma [0]" xfId="2" builtinId="6"/>
    <cellStyle name="Comma 2" xfId="6" xr:uid="{25791481-8432-424B-BAD2-E80400DC5BEF}"/>
    <cellStyle name="Comma 3" xfId="3" xr:uid="{00000000-0005-0000-0000-000031000000}"/>
    <cellStyle name="Comma 4" xfId="8" xr:uid="{A6C676DF-2032-489E-862D-48652295E42F}"/>
    <cellStyle name="Comma 5" xfId="10" xr:uid="{39CB3594-310A-48E2-A659-F2F64BC61F73}"/>
    <cellStyle name="Normal" xfId="0" builtinId="0"/>
    <cellStyle name="Normal 2" xfId="5" xr:uid="{EE359901-28ED-424D-836B-D5854D8B7AD7}"/>
    <cellStyle name="Normal 2 2" xfId="4" xr:uid="{00000000-0005-0000-0000-000032000000}"/>
    <cellStyle name="Normal 3" xfId="7" xr:uid="{6B5DE547-72EC-4310-8102-FD05287E30E7}"/>
    <cellStyle name="Normal 4" xfId="9" xr:uid="{2A105A7C-0926-45AD-88FF-5C86C012754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77"/>
  <sheetViews>
    <sheetView topLeftCell="A70" zoomScale="145" zoomScaleNormal="145" zoomScaleSheetLayoutView="80" workbookViewId="0">
      <selection activeCell="L77" sqref="L77"/>
    </sheetView>
  </sheetViews>
  <sheetFormatPr defaultColWidth="9" defaultRowHeight="14.4" x14ac:dyDescent="0.3"/>
  <cols>
    <col min="1" max="1" width="2.44140625" customWidth="1"/>
    <col min="2" max="2" width="4.77734375" customWidth="1"/>
    <col min="3" max="3" width="22.21875" customWidth="1"/>
    <col min="4" max="4" width="26.5546875" customWidth="1"/>
    <col min="5" max="5" width="5.77734375" style="2" customWidth="1"/>
    <col min="6" max="6" width="7" style="2" customWidth="1"/>
    <col min="7" max="7" width="4.77734375" style="11" customWidth="1"/>
    <col min="8" max="8" width="6.21875" customWidth="1"/>
    <col min="9" max="9" width="3.5546875" customWidth="1"/>
    <col min="10" max="10" width="10.21875" customWidth="1"/>
    <col min="11" max="11" width="3.5546875" customWidth="1"/>
    <col min="12" max="12" width="13.5546875" style="1" customWidth="1"/>
    <col min="13" max="13" width="5.44140625" style="2" customWidth="1"/>
    <col min="14" max="14" width="14.44140625" style="2" hidden="1" customWidth="1"/>
    <col min="15" max="15" width="17.5546875" customWidth="1"/>
    <col min="16" max="16" width="15" customWidth="1"/>
    <col min="17" max="17" width="11.5546875" customWidth="1"/>
  </cols>
  <sheetData>
    <row r="1" spans="2:15" ht="6" customHeight="1" x14ac:dyDescent="0.3">
      <c r="B1" s="3"/>
      <c r="C1" s="3"/>
      <c r="D1" s="3"/>
      <c r="E1" s="12"/>
      <c r="F1" s="6"/>
      <c r="G1" s="13"/>
      <c r="H1" s="14"/>
      <c r="I1" s="4"/>
      <c r="J1" s="4"/>
      <c r="K1" s="4"/>
      <c r="L1" s="80"/>
      <c r="M1" s="5"/>
      <c r="N1" s="6"/>
      <c r="O1" s="4"/>
    </row>
    <row r="2" spans="2:15" ht="18" x14ac:dyDescent="0.3">
      <c r="B2" s="210" t="s">
        <v>0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  <c r="M2"/>
      <c r="N2"/>
    </row>
    <row r="3" spans="2:15" ht="18" x14ac:dyDescent="0.3">
      <c r="B3" s="213" t="s">
        <v>1</v>
      </c>
      <c r="C3" s="214"/>
      <c r="D3" s="214"/>
      <c r="E3" s="214"/>
      <c r="F3" s="214"/>
      <c r="G3" s="214"/>
      <c r="H3" s="214"/>
      <c r="I3" s="214"/>
      <c r="J3" s="214"/>
      <c r="K3" s="214"/>
      <c r="L3" s="215"/>
      <c r="M3"/>
      <c r="N3"/>
    </row>
    <row r="4" spans="2:15" ht="20.25" customHeight="1" x14ac:dyDescent="0.3">
      <c r="B4" s="213" t="s">
        <v>2</v>
      </c>
      <c r="C4" s="214"/>
      <c r="D4" s="214"/>
      <c r="E4" s="214"/>
      <c r="F4" s="214"/>
      <c r="G4" s="214"/>
      <c r="H4" s="214"/>
      <c r="I4" s="214"/>
      <c r="J4" s="214"/>
      <c r="K4" s="214"/>
      <c r="L4" s="215"/>
      <c r="M4"/>
      <c r="N4"/>
    </row>
    <row r="5" spans="2:15" ht="16.5" customHeight="1" x14ac:dyDescent="0.3">
      <c r="B5" s="7" t="s">
        <v>3</v>
      </c>
      <c r="C5" s="8" t="s">
        <v>4</v>
      </c>
      <c r="D5" s="8" t="s">
        <v>5</v>
      </c>
      <c r="E5" s="216" t="s">
        <v>6</v>
      </c>
      <c r="F5" s="217"/>
      <c r="G5" s="216" t="s">
        <v>7</v>
      </c>
      <c r="H5" s="218"/>
      <c r="I5" s="219" t="s">
        <v>8</v>
      </c>
      <c r="J5" s="220"/>
      <c r="K5" s="221" t="s">
        <v>9</v>
      </c>
      <c r="L5" s="222"/>
      <c r="M5"/>
      <c r="N5"/>
    </row>
    <row r="6" spans="2:15" x14ac:dyDescent="0.3">
      <c r="B6" s="15" t="s">
        <v>10</v>
      </c>
      <c r="C6" s="16" t="s">
        <v>11</v>
      </c>
      <c r="D6" s="16"/>
      <c r="E6" s="17"/>
      <c r="F6" s="18"/>
      <c r="G6" s="19"/>
      <c r="H6" s="18"/>
      <c r="I6" s="81"/>
      <c r="J6" s="82"/>
      <c r="K6" s="81" t="s">
        <v>12</v>
      </c>
      <c r="L6" s="83">
        <f>SUM(L8:L21)</f>
        <v>167500000</v>
      </c>
      <c r="M6"/>
      <c r="N6" s="9">
        <f>SUM(L8:L21)</f>
        <v>167500000</v>
      </c>
    </row>
    <row r="7" spans="2:15" x14ac:dyDescent="0.3">
      <c r="B7" s="20">
        <v>1</v>
      </c>
      <c r="C7" s="21" t="s">
        <v>13</v>
      </c>
      <c r="D7" s="21"/>
      <c r="E7" s="22"/>
      <c r="F7" s="23"/>
      <c r="G7" s="24"/>
      <c r="H7" s="23"/>
      <c r="I7" s="84"/>
      <c r="J7" s="85"/>
      <c r="K7" s="84"/>
      <c r="L7" s="86"/>
      <c r="M7"/>
      <c r="N7"/>
    </row>
    <row r="8" spans="2:15" x14ac:dyDescent="0.3">
      <c r="B8" s="25"/>
      <c r="C8" s="26" t="s">
        <v>14</v>
      </c>
      <c r="D8" s="27" t="s">
        <v>15</v>
      </c>
      <c r="E8" s="28">
        <v>1</v>
      </c>
      <c r="F8" s="29" t="s">
        <v>16</v>
      </c>
      <c r="G8" s="30">
        <v>1</v>
      </c>
      <c r="H8" s="29" t="s">
        <v>17</v>
      </c>
      <c r="I8" s="84" t="s">
        <v>12</v>
      </c>
      <c r="J8" s="87">
        <v>15000000</v>
      </c>
      <c r="K8" s="84" t="s">
        <v>12</v>
      </c>
      <c r="L8" s="88">
        <f>SUM(J8*G8*E8)</f>
        <v>15000000</v>
      </c>
      <c r="M8"/>
      <c r="N8"/>
    </row>
    <row r="9" spans="2:15" x14ac:dyDescent="0.3">
      <c r="B9" s="31"/>
      <c r="C9" s="32" t="s">
        <v>18</v>
      </c>
      <c r="D9" s="27" t="s">
        <v>19</v>
      </c>
      <c r="E9" s="33">
        <v>1</v>
      </c>
      <c r="F9" s="34" t="s">
        <v>16</v>
      </c>
      <c r="G9" s="35">
        <v>1</v>
      </c>
      <c r="H9" s="34" t="s">
        <v>20</v>
      </c>
      <c r="I9" s="84" t="s">
        <v>12</v>
      </c>
      <c r="J9" s="87">
        <v>10000000</v>
      </c>
      <c r="K9" s="84" t="s">
        <v>12</v>
      </c>
      <c r="L9" s="88">
        <f>E9*G9*J9</f>
        <v>10000000</v>
      </c>
      <c r="M9"/>
      <c r="N9"/>
    </row>
    <row r="10" spans="2:15" x14ac:dyDescent="0.3">
      <c r="B10" s="31"/>
      <c r="C10" s="32" t="s">
        <v>21</v>
      </c>
      <c r="D10" s="27" t="s">
        <v>22</v>
      </c>
      <c r="E10" s="33">
        <v>1</v>
      </c>
      <c r="F10" s="34" t="s">
        <v>16</v>
      </c>
      <c r="G10" s="35">
        <v>1</v>
      </c>
      <c r="H10" s="34" t="s">
        <v>20</v>
      </c>
      <c r="I10" s="84" t="s">
        <v>12</v>
      </c>
      <c r="J10" s="85">
        <v>6500000</v>
      </c>
      <c r="K10" s="84" t="s">
        <v>12</v>
      </c>
      <c r="L10" s="86">
        <f>E10*G10*J10</f>
        <v>6500000</v>
      </c>
      <c r="M10"/>
      <c r="N10"/>
    </row>
    <row r="11" spans="2:15" x14ac:dyDescent="0.3">
      <c r="B11" s="31">
        <v>2</v>
      </c>
      <c r="C11" s="32" t="s">
        <v>23</v>
      </c>
      <c r="D11" s="36"/>
      <c r="E11" s="33"/>
      <c r="F11" s="34"/>
      <c r="G11" s="35"/>
      <c r="H11" s="34"/>
      <c r="I11" s="89"/>
      <c r="J11" s="87"/>
      <c r="K11" s="89"/>
      <c r="L11" s="88"/>
      <c r="M11"/>
      <c r="N11"/>
    </row>
    <row r="12" spans="2:15" x14ac:dyDescent="0.3">
      <c r="B12" s="31"/>
      <c r="C12" s="32" t="s">
        <v>24</v>
      </c>
      <c r="D12" s="36" t="s">
        <v>25</v>
      </c>
      <c r="E12" s="33">
        <v>1</v>
      </c>
      <c r="F12" s="34" t="s">
        <v>26</v>
      </c>
      <c r="G12" s="35">
        <v>2</v>
      </c>
      <c r="H12" s="34" t="s">
        <v>17</v>
      </c>
      <c r="I12" s="84" t="s">
        <v>12</v>
      </c>
      <c r="J12" s="87">
        <v>6500000</v>
      </c>
      <c r="K12" s="84" t="s">
        <v>12</v>
      </c>
      <c r="L12" s="88">
        <f>SUM(J12*G12*E12)</f>
        <v>13000000</v>
      </c>
      <c r="M12"/>
      <c r="N12"/>
    </row>
    <row r="13" spans="2:15" x14ac:dyDescent="0.3">
      <c r="B13" s="31">
        <v>3</v>
      </c>
      <c r="C13" s="32" t="s">
        <v>27</v>
      </c>
      <c r="D13" s="36"/>
      <c r="E13" s="33"/>
      <c r="F13" s="34"/>
      <c r="G13" s="35"/>
      <c r="H13" s="34"/>
      <c r="I13" s="89"/>
      <c r="J13" s="87"/>
      <c r="K13" s="89"/>
      <c r="L13" s="88"/>
      <c r="M13"/>
      <c r="N13"/>
    </row>
    <row r="14" spans="2:15" x14ac:dyDescent="0.3">
      <c r="B14" s="31"/>
      <c r="C14" s="32" t="s">
        <v>28</v>
      </c>
      <c r="D14" s="36" t="s">
        <v>29</v>
      </c>
      <c r="E14" s="33">
        <v>1</v>
      </c>
      <c r="F14" s="34" t="s">
        <v>30</v>
      </c>
      <c r="G14" s="35">
        <v>1</v>
      </c>
      <c r="H14" s="34" t="s">
        <v>20</v>
      </c>
      <c r="I14" s="84" t="s">
        <v>12</v>
      </c>
      <c r="J14" s="87">
        <v>10500000</v>
      </c>
      <c r="K14" s="84" t="s">
        <v>12</v>
      </c>
      <c r="L14" s="88">
        <f>SUM(E15*G15*J14)</f>
        <v>10500000</v>
      </c>
      <c r="M14"/>
      <c r="N14"/>
    </row>
    <row r="15" spans="2:15" x14ac:dyDescent="0.3">
      <c r="B15" s="31">
        <v>4</v>
      </c>
      <c r="C15" s="32" t="s">
        <v>31</v>
      </c>
      <c r="D15" s="36" t="s">
        <v>32</v>
      </c>
      <c r="E15" s="33">
        <v>1</v>
      </c>
      <c r="F15" s="34" t="s">
        <v>16</v>
      </c>
      <c r="G15" s="35">
        <v>1</v>
      </c>
      <c r="H15" s="34" t="s">
        <v>20</v>
      </c>
      <c r="I15" s="84" t="s">
        <v>12</v>
      </c>
      <c r="J15" s="87">
        <v>60000000</v>
      </c>
      <c r="K15" s="84" t="s">
        <v>12</v>
      </c>
      <c r="L15" s="88">
        <f>E15*G15*J15</f>
        <v>60000000</v>
      </c>
      <c r="M15"/>
      <c r="N15"/>
    </row>
    <row r="16" spans="2:15" x14ac:dyDescent="0.3">
      <c r="B16" s="31">
        <v>5</v>
      </c>
      <c r="C16" s="32" t="s">
        <v>33</v>
      </c>
      <c r="D16" s="36" t="s">
        <v>34</v>
      </c>
      <c r="E16" s="33">
        <v>1</v>
      </c>
      <c r="F16" s="34" t="s">
        <v>16</v>
      </c>
      <c r="G16" s="35">
        <v>1</v>
      </c>
      <c r="H16" s="34" t="s">
        <v>35</v>
      </c>
      <c r="I16" s="84" t="s">
        <v>12</v>
      </c>
      <c r="J16" s="87">
        <v>10000000</v>
      </c>
      <c r="K16" s="84" t="s">
        <v>12</v>
      </c>
      <c r="L16" s="88">
        <f>J16</f>
        <v>10000000</v>
      </c>
      <c r="M16"/>
      <c r="N16"/>
    </row>
    <row r="17" spans="2:15" x14ac:dyDescent="0.3">
      <c r="B17" s="37">
        <v>6</v>
      </c>
      <c r="C17" s="26" t="s">
        <v>36</v>
      </c>
      <c r="D17" s="38" t="s">
        <v>37</v>
      </c>
      <c r="E17" s="28">
        <v>1</v>
      </c>
      <c r="F17" s="29" t="s">
        <v>16</v>
      </c>
      <c r="G17" s="30">
        <v>1</v>
      </c>
      <c r="H17" s="29" t="s">
        <v>20</v>
      </c>
      <c r="I17" s="84" t="s">
        <v>12</v>
      </c>
      <c r="J17" s="87">
        <v>15000000</v>
      </c>
      <c r="K17" s="84" t="s">
        <v>12</v>
      </c>
      <c r="L17" s="88">
        <f t="shared" ref="L17:L21" si="0">SUM(J17*G17*E17)</f>
        <v>15000000</v>
      </c>
      <c r="M17"/>
      <c r="N17"/>
    </row>
    <row r="18" spans="2:15" x14ac:dyDescent="0.3">
      <c r="B18" s="37">
        <v>7</v>
      </c>
      <c r="C18" s="26" t="s">
        <v>38</v>
      </c>
      <c r="D18" s="38"/>
      <c r="E18" s="28">
        <v>1</v>
      </c>
      <c r="F18" s="29" t="s">
        <v>16</v>
      </c>
      <c r="G18" s="30">
        <v>1</v>
      </c>
      <c r="H18" s="29" t="s">
        <v>35</v>
      </c>
      <c r="I18" s="84" t="s">
        <v>12</v>
      </c>
      <c r="J18" s="87">
        <v>7500000</v>
      </c>
      <c r="K18" s="84" t="s">
        <v>12</v>
      </c>
      <c r="L18" s="88">
        <f>J18</f>
        <v>7500000</v>
      </c>
      <c r="M18"/>
      <c r="N18"/>
    </row>
    <row r="19" spans="2:15" x14ac:dyDescent="0.3">
      <c r="B19" s="37">
        <v>8</v>
      </c>
      <c r="C19" s="26" t="s">
        <v>39</v>
      </c>
      <c r="D19" s="38"/>
      <c r="E19" s="28"/>
      <c r="F19" s="29"/>
      <c r="G19" s="30"/>
      <c r="H19" s="29"/>
      <c r="I19" s="89"/>
      <c r="J19" s="87"/>
      <c r="K19" s="89"/>
      <c r="L19" s="88"/>
      <c r="M19"/>
      <c r="N19"/>
    </row>
    <row r="20" spans="2:15" x14ac:dyDescent="0.3">
      <c r="B20" s="37"/>
      <c r="C20" s="26" t="s">
        <v>40</v>
      </c>
      <c r="D20" s="38"/>
      <c r="E20" s="28">
        <v>1</v>
      </c>
      <c r="F20" s="29" t="s">
        <v>16</v>
      </c>
      <c r="G20" s="30">
        <v>1</v>
      </c>
      <c r="H20" s="29" t="s">
        <v>20</v>
      </c>
      <c r="I20" s="84" t="s">
        <v>12</v>
      </c>
      <c r="J20" s="87">
        <v>8000000</v>
      </c>
      <c r="K20" s="84" t="s">
        <v>12</v>
      </c>
      <c r="L20" s="88">
        <f t="shared" si="0"/>
        <v>8000000</v>
      </c>
      <c r="M20"/>
    </row>
    <row r="21" spans="2:15" x14ac:dyDescent="0.3">
      <c r="B21" s="31"/>
      <c r="C21" s="32" t="s">
        <v>41</v>
      </c>
      <c r="D21" s="36"/>
      <c r="E21" s="33">
        <v>2</v>
      </c>
      <c r="F21" s="34" t="s">
        <v>16</v>
      </c>
      <c r="G21" s="35">
        <v>1</v>
      </c>
      <c r="H21" s="34" t="s">
        <v>20</v>
      </c>
      <c r="I21" s="84" t="s">
        <v>12</v>
      </c>
      <c r="J21" s="90">
        <v>6000000</v>
      </c>
      <c r="K21" s="84" t="s">
        <v>12</v>
      </c>
      <c r="L21" s="91">
        <f t="shared" si="0"/>
        <v>12000000</v>
      </c>
      <c r="M21"/>
      <c r="N21"/>
    </row>
    <row r="22" spans="2:15" x14ac:dyDescent="0.3">
      <c r="B22" s="39" t="s">
        <v>42</v>
      </c>
      <c r="C22" s="16" t="s">
        <v>43</v>
      </c>
      <c r="D22" s="40"/>
      <c r="E22" s="17"/>
      <c r="F22" s="18"/>
      <c r="G22" s="19"/>
      <c r="H22" s="18"/>
      <c r="I22" s="81"/>
      <c r="J22" s="82"/>
      <c r="K22" s="81" t="s">
        <v>12</v>
      </c>
      <c r="L22" s="92">
        <f>SUM(L23:L28)</f>
        <v>204800000</v>
      </c>
      <c r="M22"/>
      <c r="N22" s="9">
        <f>SUM(L23:L28)</f>
        <v>204800000</v>
      </c>
    </row>
    <row r="23" spans="2:15" ht="24" x14ac:dyDescent="0.3">
      <c r="B23" s="41">
        <v>1</v>
      </c>
      <c r="C23" s="42" t="s">
        <v>44</v>
      </c>
      <c r="D23" s="43" t="s">
        <v>45</v>
      </c>
      <c r="E23" s="44">
        <v>1</v>
      </c>
      <c r="F23" s="45" t="s">
        <v>26</v>
      </c>
      <c r="G23" s="46">
        <v>1</v>
      </c>
      <c r="H23" s="45" t="s">
        <v>20</v>
      </c>
      <c r="I23" s="84" t="s">
        <v>12</v>
      </c>
      <c r="J23" s="85">
        <v>100000000</v>
      </c>
      <c r="K23" s="84" t="s">
        <v>12</v>
      </c>
      <c r="L23" s="93">
        <f t="shared" ref="L23:L28" si="1">SUM(E23*G23*J23)</f>
        <v>100000000</v>
      </c>
      <c r="M23"/>
      <c r="N23"/>
      <c r="O23" s="94"/>
    </row>
    <row r="24" spans="2:15" x14ac:dyDescent="0.3">
      <c r="B24" s="31">
        <v>2</v>
      </c>
      <c r="C24" s="32" t="s">
        <v>46</v>
      </c>
      <c r="D24" s="43" t="s">
        <v>47</v>
      </c>
      <c r="E24" s="33">
        <v>2</v>
      </c>
      <c r="F24" s="34" t="s">
        <v>26</v>
      </c>
      <c r="G24" s="35">
        <v>17</v>
      </c>
      <c r="H24" s="34" t="s">
        <v>48</v>
      </c>
      <c r="I24" s="84" t="s">
        <v>12</v>
      </c>
      <c r="J24" s="95">
        <v>1200000</v>
      </c>
      <c r="K24" s="84" t="s">
        <v>12</v>
      </c>
      <c r="L24" s="93">
        <f t="shared" si="1"/>
        <v>40800000</v>
      </c>
      <c r="M24"/>
      <c r="N24"/>
    </row>
    <row r="25" spans="2:15" x14ac:dyDescent="0.3">
      <c r="B25" s="31">
        <v>3</v>
      </c>
      <c r="C25" s="32" t="s">
        <v>49</v>
      </c>
      <c r="D25" s="36"/>
      <c r="E25" s="33"/>
      <c r="F25" s="34"/>
      <c r="G25" s="35"/>
      <c r="H25" s="34"/>
      <c r="I25" s="89"/>
      <c r="J25" s="87"/>
      <c r="K25" s="89"/>
      <c r="L25" s="93"/>
      <c r="M25"/>
      <c r="N25"/>
    </row>
    <row r="26" spans="2:15" x14ac:dyDescent="0.3">
      <c r="B26" s="31"/>
      <c r="C26" s="32" t="s">
        <v>50</v>
      </c>
      <c r="D26" s="36" t="s">
        <v>51</v>
      </c>
      <c r="E26" s="33">
        <v>3</v>
      </c>
      <c r="F26" s="34" t="s">
        <v>26</v>
      </c>
      <c r="G26" s="35">
        <v>3</v>
      </c>
      <c r="H26" s="34" t="s">
        <v>17</v>
      </c>
      <c r="I26" s="84" t="s">
        <v>12</v>
      </c>
      <c r="J26" s="95">
        <v>3000000</v>
      </c>
      <c r="K26" s="84" t="s">
        <v>12</v>
      </c>
      <c r="L26" s="93">
        <f t="shared" si="1"/>
        <v>27000000</v>
      </c>
      <c r="M26"/>
      <c r="N26"/>
    </row>
    <row r="27" spans="2:15" x14ac:dyDescent="0.3">
      <c r="B27" s="31">
        <v>4</v>
      </c>
      <c r="C27" s="32" t="s">
        <v>52</v>
      </c>
      <c r="D27" s="38" t="s">
        <v>53</v>
      </c>
      <c r="E27" s="33">
        <v>1</v>
      </c>
      <c r="F27" s="34" t="s">
        <v>26</v>
      </c>
      <c r="G27" s="35">
        <v>1</v>
      </c>
      <c r="H27" s="34" t="s">
        <v>54</v>
      </c>
      <c r="I27" s="84" t="s">
        <v>12</v>
      </c>
      <c r="J27" s="90">
        <v>10000000</v>
      </c>
      <c r="K27" s="84" t="s">
        <v>12</v>
      </c>
      <c r="L27" s="93">
        <f t="shared" si="1"/>
        <v>10000000</v>
      </c>
      <c r="M27"/>
    </row>
    <row r="28" spans="2:15" x14ac:dyDescent="0.3">
      <c r="B28" s="31">
        <v>5</v>
      </c>
      <c r="C28" s="32" t="s">
        <v>55</v>
      </c>
      <c r="D28" s="47" t="s">
        <v>47</v>
      </c>
      <c r="E28" s="33">
        <v>9</v>
      </c>
      <c r="F28" s="34" t="s">
        <v>56</v>
      </c>
      <c r="G28" s="35">
        <v>2</v>
      </c>
      <c r="H28" s="34" t="s">
        <v>57</v>
      </c>
      <c r="I28" s="84" t="s">
        <v>12</v>
      </c>
      <c r="J28" s="90">
        <v>1500000</v>
      </c>
      <c r="K28" s="84" t="s">
        <v>12</v>
      </c>
      <c r="L28" s="97">
        <f t="shared" si="1"/>
        <v>27000000</v>
      </c>
      <c r="M28"/>
    </row>
    <row r="29" spans="2:15" x14ac:dyDescent="0.3">
      <c r="B29" s="39" t="s">
        <v>58</v>
      </c>
      <c r="C29" s="16" t="s">
        <v>59</v>
      </c>
      <c r="D29" s="40"/>
      <c r="E29" s="17"/>
      <c r="F29" s="18"/>
      <c r="G29" s="19"/>
      <c r="H29" s="18"/>
      <c r="I29" s="81"/>
      <c r="J29" s="82"/>
      <c r="K29" s="81" t="s">
        <v>12</v>
      </c>
      <c r="L29" s="92">
        <f>SUM(L30:L33)</f>
        <v>20500000</v>
      </c>
      <c r="M29"/>
      <c r="N29" s="9">
        <f>SUM(L30:L33)</f>
        <v>20500000</v>
      </c>
    </row>
    <row r="30" spans="2:15" x14ac:dyDescent="0.3">
      <c r="B30" s="41">
        <v>1</v>
      </c>
      <c r="C30" s="50" t="s">
        <v>60</v>
      </c>
      <c r="D30" s="43" t="s">
        <v>61</v>
      </c>
      <c r="E30" s="44">
        <v>1</v>
      </c>
      <c r="F30" s="45" t="s">
        <v>62</v>
      </c>
      <c r="G30" s="46">
        <v>1</v>
      </c>
      <c r="H30" s="45" t="s">
        <v>20</v>
      </c>
      <c r="I30" s="84" t="s">
        <v>12</v>
      </c>
      <c r="J30" s="85">
        <v>3500000</v>
      </c>
      <c r="K30" s="84" t="s">
        <v>12</v>
      </c>
      <c r="L30" s="93">
        <f t="shared" ref="L30:L33" si="2">SUM(E30*G30*J30)</f>
        <v>3500000</v>
      </c>
      <c r="M30"/>
      <c r="N30"/>
    </row>
    <row r="31" spans="2:15" x14ac:dyDescent="0.3">
      <c r="B31" s="31">
        <v>2</v>
      </c>
      <c r="C31" s="32" t="s">
        <v>63</v>
      </c>
      <c r="D31" s="43"/>
      <c r="E31" s="33">
        <v>1</v>
      </c>
      <c r="F31" s="34" t="s">
        <v>16</v>
      </c>
      <c r="G31" s="35">
        <v>1</v>
      </c>
      <c r="H31" s="34" t="s">
        <v>20</v>
      </c>
      <c r="I31" s="84" t="s">
        <v>12</v>
      </c>
      <c r="J31" s="95">
        <v>5000000</v>
      </c>
      <c r="K31" s="84" t="s">
        <v>12</v>
      </c>
      <c r="L31" s="93">
        <f t="shared" si="2"/>
        <v>5000000</v>
      </c>
      <c r="M31"/>
      <c r="N31"/>
    </row>
    <row r="32" spans="2:15" x14ac:dyDescent="0.3">
      <c r="B32" s="31">
        <v>3</v>
      </c>
      <c r="C32" s="32" t="s">
        <v>64</v>
      </c>
      <c r="D32" s="36"/>
      <c r="E32" s="33">
        <v>10</v>
      </c>
      <c r="F32" s="34" t="s">
        <v>62</v>
      </c>
      <c r="G32" s="35">
        <v>1</v>
      </c>
      <c r="H32" s="34" t="s">
        <v>20</v>
      </c>
      <c r="I32" s="84" t="s">
        <v>12</v>
      </c>
      <c r="J32" s="90">
        <v>450000</v>
      </c>
      <c r="K32" s="84" t="s">
        <v>12</v>
      </c>
      <c r="L32" s="93">
        <f t="shared" si="2"/>
        <v>4500000</v>
      </c>
      <c r="M32"/>
      <c r="N32"/>
    </row>
    <row r="33" spans="2:14" x14ac:dyDescent="0.3">
      <c r="B33" s="31">
        <v>5</v>
      </c>
      <c r="C33" s="32" t="s">
        <v>65</v>
      </c>
      <c r="D33" s="36"/>
      <c r="E33" s="33">
        <v>10</v>
      </c>
      <c r="F33" s="34" t="s">
        <v>62</v>
      </c>
      <c r="G33" s="35">
        <v>1</v>
      </c>
      <c r="H33" s="34" t="s">
        <v>35</v>
      </c>
      <c r="I33" s="84" t="s">
        <v>12</v>
      </c>
      <c r="J33" s="90">
        <v>750000</v>
      </c>
      <c r="K33" s="84" t="s">
        <v>12</v>
      </c>
      <c r="L33" s="97">
        <f t="shared" si="2"/>
        <v>7500000</v>
      </c>
      <c r="M33"/>
      <c r="N33"/>
    </row>
    <row r="34" spans="2:14" x14ac:dyDescent="0.3">
      <c r="B34" s="39" t="s">
        <v>66</v>
      </c>
      <c r="C34" s="16" t="s">
        <v>67</v>
      </c>
      <c r="D34" s="40"/>
      <c r="E34" s="17"/>
      <c r="F34" s="18"/>
      <c r="G34" s="19"/>
      <c r="H34" s="18"/>
      <c r="I34" s="81"/>
      <c r="J34" s="82"/>
      <c r="K34" s="81" t="s">
        <v>12</v>
      </c>
      <c r="L34" s="83">
        <f>SUM(L35:L38)</f>
        <v>117500000</v>
      </c>
      <c r="M34"/>
      <c r="N34" s="9">
        <f>SUM(L35:L38)</f>
        <v>117500000</v>
      </c>
    </row>
    <row r="35" spans="2:14" x14ac:dyDescent="0.3">
      <c r="B35" s="31"/>
      <c r="C35" s="32" t="s">
        <v>50</v>
      </c>
      <c r="D35" s="36" t="s">
        <v>51</v>
      </c>
      <c r="E35" s="33">
        <v>10</v>
      </c>
      <c r="F35" s="34" t="s">
        <v>68</v>
      </c>
      <c r="G35" s="35">
        <v>3</v>
      </c>
      <c r="H35" s="34" t="s">
        <v>17</v>
      </c>
      <c r="I35" s="84" t="s">
        <v>12</v>
      </c>
      <c r="J35" s="90">
        <v>3000000</v>
      </c>
      <c r="K35" s="84" t="s">
        <v>12</v>
      </c>
      <c r="L35" s="98">
        <f t="shared" ref="L35:L38" si="3">E35*G35*J35</f>
        <v>90000000</v>
      </c>
      <c r="M35"/>
      <c r="N35"/>
    </row>
    <row r="36" spans="2:14" x14ac:dyDescent="0.3">
      <c r="B36" s="37"/>
      <c r="C36" s="26" t="s">
        <v>69</v>
      </c>
      <c r="D36" s="38" t="s">
        <v>70</v>
      </c>
      <c r="E36" s="28">
        <v>10</v>
      </c>
      <c r="F36" s="29" t="s">
        <v>62</v>
      </c>
      <c r="G36" s="30">
        <v>2</v>
      </c>
      <c r="H36" s="29" t="s">
        <v>17</v>
      </c>
      <c r="I36" s="84" t="s">
        <v>12</v>
      </c>
      <c r="J36" s="87">
        <v>500000</v>
      </c>
      <c r="K36" s="84" t="s">
        <v>12</v>
      </c>
      <c r="L36" s="93">
        <f t="shared" si="3"/>
        <v>10000000</v>
      </c>
      <c r="M36"/>
      <c r="N36"/>
    </row>
    <row r="37" spans="2:14" x14ac:dyDescent="0.3">
      <c r="B37" s="37"/>
      <c r="C37" s="26" t="s">
        <v>71</v>
      </c>
      <c r="D37" s="38" t="s">
        <v>72</v>
      </c>
      <c r="E37" s="28">
        <v>1</v>
      </c>
      <c r="F37" s="29" t="s">
        <v>73</v>
      </c>
      <c r="G37" s="30">
        <v>1</v>
      </c>
      <c r="H37" s="29" t="s">
        <v>20</v>
      </c>
      <c r="I37" s="84" t="s">
        <v>12</v>
      </c>
      <c r="J37" s="87">
        <v>10000000</v>
      </c>
      <c r="K37" s="84" t="s">
        <v>12</v>
      </c>
      <c r="L37" s="98">
        <f t="shared" si="3"/>
        <v>10000000</v>
      </c>
      <c r="M37"/>
      <c r="N37"/>
    </row>
    <row r="38" spans="2:14" x14ac:dyDescent="0.3">
      <c r="B38" s="37"/>
      <c r="C38" s="26" t="s">
        <v>74</v>
      </c>
      <c r="D38" s="38" t="s">
        <v>75</v>
      </c>
      <c r="E38" s="28">
        <v>50</v>
      </c>
      <c r="F38" s="29" t="s">
        <v>76</v>
      </c>
      <c r="G38" s="30">
        <v>1</v>
      </c>
      <c r="H38" s="29" t="s">
        <v>20</v>
      </c>
      <c r="I38" s="84" t="s">
        <v>12</v>
      </c>
      <c r="J38" s="87">
        <v>150000</v>
      </c>
      <c r="K38" s="84" t="s">
        <v>12</v>
      </c>
      <c r="L38" s="98">
        <f t="shared" si="3"/>
        <v>7500000</v>
      </c>
      <c r="M38"/>
      <c r="N38"/>
    </row>
    <row r="39" spans="2:14" x14ac:dyDescent="0.3">
      <c r="B39" s="39" t="s">
        <v>77</v>
      </c>
      <c r="C39" s="16" t="s">
        <v>78</v>
      </c>
      <c r="D39" s="40"/>
      <c r="E39" s="17"/>
      <c r="F39" s="18"/>
      <c r="G39" s="19"/>
      <c r="H39" s="18"/>
      <c r="I39" s="81"/>
      <c r="J39" s="82"/>
      <c r="K39" s="81" t="s">
        <v>12</v>
      </c>
      <c r="L39" s="83">
        <f>SUM(L40:L42)</f>
        <v>170000000</v>
      </c>
      <c r="M39"/>
      <c r="N39" s="9">
        <f>SUM(L40:L42)</f>
        <v>170000000</v>
      </c>
    </row>
    <row r="40" spans="2:14" x14ac:dyDescent="0.3">
      <c r="B40" s="41"/>
      <c r="C40" s="50" t="s">
        <v>79</v>
      </c>
      <c r="D40" s="47" t="s">
        <v>80</v>
      </c>
      <c r="E40" s="44">
        <v>300</v>
      </c>
      <c r="F40" s="45" t="s">
        <v>81</v>
      </c>
      <c r="G40" s="46">
        <v>1</v>
      </c>
      <c r="H40" s="45" t="s">
        <v>20</v>
      </c>
      <c r="I40" s="84" t="s">
        <v>12</v>
      </c>
      <c r="J40" s="95">
        <v>400000</v>
      </c>
      <c r="K40" s="84" t="s">
        <v>12</v>
      </c>
      <c r="L40" s="86">
        <f>E40*G40*J40</f>
        <v>120000000</v>
      </c>
      <c r="M40"/>
      <c r="N40"/>
    </row>
    <row r="41" spans="2:14" x14ac:dyDescent="0.3">
      <c r="B41" s="37"/>
      <c r="C41" s="26" t="s">
        <v>82</v>
      </c>
      <c r="D41" s="38" t="s">
        <v>83</v>
      </c>
      <c r="E41" s="28">
        <v>300</v>
      </c>
      <c r="F41" s="29" t="s">
        <v>81</v>
      </c>
      <c r="G41" s="30">
        <v>1</v>
      </c>
      <c r="H41" s="29" t="s">
        <v>20</v>
      </c>
      <c r="I41" s="84" t="s">
        <v>12</v>
      </c>
      <c r="J41" s="87">
        <v>150000</v>
      </c>
      <c r="K41" s="84" t="s">
        <v>12</v>
      </c>
      <c r="L41" s="98">
        <f>E41*G41*J41</f>
        <v>45000000</v>
      </c>
      <c r="M41"/>
      <c r="N41"/>
    </row>
    <row r="42" spans="2:14" x14ac:dyDescent="0.3">
      <c r="B42" s="37"/>
      <c r="C42" s="26" t="s">
        <v>84</v>
      </c>
      <c r="D42" s="38" t="s">
        <v>85</v>
      </c>
      <c r="E42" s="28">
        <v>100</v>
      </c>
      <c r="F42" s="29" t="s">
        <v>73</v>
      </c>
      <c r="G42" s="30">
        <v>1</v>
      </c>
      <c r="H42" s="29" t="s">
        <v>20</v>
      </c>
      <c r="I42" s="84" t="s">
        <v>12</v>
      </c>
      <c r="J42" s="87">
        <v>50000</v>
      </c>
      <c r="K42" s="84" t="s">
        <v>12</v>
      </c>
      <c r="L42" s="98">
        <f>E42*G42*J42</f>
        <v>5000000</v>
      </c>
      <c r="M42"/>
      <c r="N42"/>
    </row>
    <row r="43" spans="2:14" x14ac:dyDescent="0.3">
      <c r="B43" s="39" t="s">
        <v>66</v>
      </c>
      <c r="C43" s="16" t="s">
        <v>86</v>
      </c>
      <c r="D43" s="40"/>
      <c r="E43" s="17"/>
      <c r="F43" s="18"/>
      <c r="G43" s="19"/>
      <c r="H43" s="18"/>
      <c r="I43" s="81"/>
      <c r="J43" s="82"/>
      <c r="K43" s="81" t="s">
        <v>12</v>
      </c>
      <c r="L43" s="83">
        <f>SUM(L44:L45)</f>
        <v>10000000</v>
      </c>
      <c r="M43"/>
      <c r="N43" s="9">
        <f>SUM(L44:L45)</f>
        <v>10000000</v>
      </c>
    </row>
    <row r="44" spans="2:14" x14ac:dyDescent="0.3">
      <c r="B44" s="41"/>
      <c r="C44" s="50" t="s">
        <v>87</v>
      </c>
      <c r="D44" s="47" t="s">
        <v>88</v>
      </c>
      <c r="E44" s="44">
        <v>1</v>
      </c>
      <c r="F44" s="45" t="s">
        <v>89</v>
      </c>
      <c r="G44" s="46">
        <v>1</v>
      </c>
      <c r="H44" s="45" t="s">
        <v>20</v>
      </c>
      <c r="I44" s="84" t="s">
        <v>12</v>
      </c>
      <c r="J44" s="95">
        <v>5000000</v>
      </c>
      <c r="K44" s="84" t="s">
        <v>12</v>
      </c>
      <c r="L44" s="86">
        <f>E44*G44*J44</f>
        <v>5000000</v>
      </c>
      <c r="M44"/>
      <c r="N44"/>
    </row>
    <row r="45" spans="2:14" x14ac:dyDescent="0.3">
      <c r="B45" s="37"/>
      <c r="C45" s="26" t="s">
        <v>90</v>
      </c>
      <c r="D45" s="38" t="s">
        <v>91</v>
      </c>
      <c r="E45" s="28">
        <v>10</v>
      </c>
      <c r="F45" s="29" t="s">
        <v>92</v>
      </c>
      <c r="G45" s="30">
        <v>1</v>
      </c>
      <c r="H45" s="29" t="s">
        <v>20</v>
      </c>
      <c r="I45" s="84" t="s">
        <v>12</v>
      </c>
      <c r="J45" s="87">
        <v>500000</v>
      </c>
      <c r="K45" s="84" t="s">
        <v>12</v>
      </c>
      <c r="L45" s="98">
        <f t="shared" ref="L45:L51" si="4">E45*G45*J45</f>
        <v>5000000</v>
      </c>
      <c r="M45"/>
      <c r="N45"/>
    </row>
    <row r="46" spans="2:14" x14ac:dyDescent="0.3">
      <c r="B46" s="39" t="s">
        <v>93</v>
      </c>
      <c r="C46" s="16" t="s">
        <v>94</v>
      </c>
      <c r="D46" s="40"/>
      <c r="E46" s="17"/>
      <c r="F46" s="18"/>
      <c r="G46" s="19"/>
      <c r="H46" s="18"/>
      <c r="I46" s="81"/>
      <c r="J46" s="82"/>
      <c r="K46" s="81" t="s">
        <v>12</v>
      </c>
      <c r="L46" s="83">
        <f>SUM(L47:L51)</f>
        <v>30250000</v>
      </c>
      <c r="M46"/>
      <c r="N46" s="9">
        <f>SUM(L47:L51)</f>
        <v>30250000</v>
      </c>
    </row>
    <row r="47" spans="2:14" x14ac:dyDescent="0.3">
      <c r="B47" s="41"/>
      <c r="C47" s="50" t="s">
        <v>95</v>
      </c>
      <c r="D47" s="50" t="s">
        <v>96</v>
      </c>
      <c r="E47" s="44">
        <v>10</v>
      </c>
      <c r="F47" s="45" t="s">
        <v>81</v>
      </c>
      <c r="G47" s="46">
        <v>1</v>
      </c>
      <c r="H47" s="45" t="s">
        <v>20</v>
      </c>
      <c r="I47" s="84" t="s">
        <v>12</v>
      </c>
      <c r="J47" s="95">
        <v>125000</v>
      </c>
      <c r="K47" s="84" t="s">
        <v>12</v>
      </c>
      <c r="L47" s="86">
        <f t="shared" si="4"/>
        <v>1250000</v>
      </c>
      <c r="M47"/>
      <c r="N47"/>
    </row>
    <row r="48" spans="2:14" ht="24" x14ac:dyDescent="0.3">
      <c r="B48" s="37"/>
      <c r="C48" s="26" t="s">
        <v>97</v>
      </c>
      <c r="D48" s="51" t="s">
        <v>98</v>
      </c>
      <c r="E48" s="28">
        <v>40</v>
      </c>
      <c r="F48" s="29" t="s">
        <v>81</v>
      </c>
      <c r="G48" s="30">
        <v>1</v>
      </c>
      <c r="H48" s="29" t="s">
        <v>20</v>
      </c>
      <c r="I48" s="84" t="s">
        <v>12</v>
      </c>
      <c r="J48" s="87">
        <v>100000</v>
      </c>
      <c r="K48" s="84" t="s">
        <v>12</v>
      </c>
      <c r="L48" s="98">
        <f t="shared" si="4"/>
        <v>4000000</v>
      </c>
      <c r="M48"/>
      <c r="N48"/>
    </row>
    <row r="49" spans="2:15" x14ac:dyDescent="0.3">
      <c r="B49" s="37"/>
      <c r="C49" s="26" t="s">
        <v>99</v>
      </c>
      <c r="D49" s="51" t="s">
        <v>100</v>
      </c>
      <c r="E49" s="28">
        <v>6</v>
      </c>
      <c r="F49" s="29" t="s">
        <v>81</v>
      </c>
      <c r="G49" s="30">
        <v>1</v>
      </c>
      <c r="H49" s="29" t="s">
        <v>20</v>
      </c>
      <c r="I49" s="84" t="s">
        <v>12</v>
      </c>
      <c r="J49" s="87">
        <v>1000000</v>
      </c>
      <c r="K49" s="84" t="s">
        <v>12</v>
      </c>
      <c r="L49" s="98">
        <f t="shared" si="4"/>
        <v>6000000</v>
      </c>
      <c r="M49"/>
    </row>
    <row r="50" spans="2:15" x14ac:dyDescent="0.3">
      <c r="B50" s="52"/>
      <c r="C50" s="53" t="s">
        <v>101</v>
      </c>
      <c r="D50" s="53" t="s">
        <v>102</v>
      </c>
      <c r="E50" s="22">
        <v>1</v>
      </c>
      <c r="F50" s="23" t="s">
        <v>62</v>
      </c>
      <c r="G50" s="24">
        <v>1</v>
      </c>
      <c r="H50" s="23" t="s">
        <v>20</v>
      </c>
      <c r="I50" s="84" t="s">
        <v>12</v>
      </c>
      <c r="J50" s="99">
        <v>5000000</v>
      </c>
      <c r="K50" s="84" t="s">
        <v>12</v>
      </c>
      <c r="L50" s="98">
        <f t="shared" si="4"/>
        <v>5000000</v>
      </c>
      <c r="M50"/>
    </row>
    <row r="51" spans="2:15" x14ac:dyDescent="0.3">
      <c r="B51" s="120"/>
      <c r="C51" s="50" t="s">
        <v>103</v>
      </c>
      <c r="D51" s="50"/>
      <c r="E51" s="44">
        <v>7</v>
      </c>
      <c r="F51" s="45" t="s">
        <v>26</v>
      </c>
      <c r="G51" s="46">
        <v>1</v>
      </c>
      <c r="H51" s="45" t="s">
        <v>20</v>
      </c>
      <c r="I51" s="84" t="s">
        <v>12</v>
      </c>
      <c r="J51" s="122">
        <v>2000000</v>
      </c>
      <c r="K51" s="84" t="s">
        <v>12</v>
      </c>
      <c r="L51" s="97">
        <f t="shared" si="4"/>
        <v>14000000</v>
      </c>
      <c r="M51"/>
    </row>
    <row r="52" spans="2:15" x14ac:dyDescent="0.3">
      <c r="B52" s="15" t="s">
        <v>104</v>
      </c>
      <c r="C52" s="16" t="s">
        <v>105</v>
      </c>
      <c r="D52" s="16"/>
      <c r="E52" s="17"/>
      <c r="F52" s="18"/>
      <c r="G52" s="19"/>
      <c r="H52" s="18"/>
      <c r="I52" s="81"/>
      <c r="J52" s="82"/>
      <c r="K52" s="81" t="s">
        <v>12</v>
      </c>
      <c r="L52" s="83">
        <f>SUM(L53:L54)</f>
        <v>15000000</v>
      </c>
      <c r="M52"/>
      <c r="N52" s="9">
        <f>SUM(L53:L54)</f>
        <v>15000000</v>
      </c>
    </row>
    <row r="53" spans="2:15" x14ac:dyDescent="0.3">
      <c r="B53" s="54"/>
      <c r="C53" s="50" t="s">
        <v>106</v>
      </c>
      <c r="D53" s="126" t="s">
        <v>107</v>
      </c>
      <c r="E53" s="55">
        <v>1</v>
      </c>
      <c r="F53" s="56" t="s">
        <v>108</v>
      </c>
      <c r="G53" s="57">
        <v>1</v>
      </c>
      <c r="H53" s="56" t="s">
        <v>35</v>
      </c>
      <c r="I53" s="84" t="s">
        <v>12</v>
      </c>
      <c r="J53" s="100">
        <v>7500000</v>
      </c>
      <c r="K53" s="84" t="s">
        <v>12</v>
      </c>
      <c r="L53" s="101">
        <f t="shared" ref="L53:L57" si="5">SUM(E53*G53*J53)</f>
        <v>7500000</v>
      </c>
      <c r="M53"/>
    </row>
    <row r="54" spans="2:15" x14ac:dyDescent="0.3">
      <c r="B54" s="37"/>
      <c r="C54" s="26" t="s">
        <v>109</v>
      </c>
      <c r="D54" s="127" t="s">
        <v>110</v>
      </c>
      <c r="E54" s="28">
        <v>1</v>
      </c>
      <c r="F54" s="29" t="s">
        <v>108</v>
      </c>
      <c r="G54" s="30">
        <v>1</v>
      </c>
      <c r="H54" s="29" t="s">
        <v>35</v>
      </c>
      <c r="I54" s="84" t="s">
        <v>12</v>
      </c>
      <c r="J54" s="87">
        <v>7500000</v>
      </c>
      <c r="K54" s="84" t="s">
        <v>12</v>
      </c>
      <c r="L54" s="88">
        <f t="shared" si="5"/>
        <v>7500000</v>
      </c>
      <c r="M54"/>
    </row>
    <row r="55" spans="2:15" x14ac:dyDescent="0.3">
      <c r="B55" s="15" t="s">
        <v>111</v>
      </c>
      <c r="C55" s="16" t="s">
        <v>112</v>
      </c>
      <c r="D55" s="16"/>
      <c r="E55" s="17"/>
      <c r="F55" s="18"/>
      <c r="G55" s="19"/>
      <c r="H55" s="18"/>
      <c r="I55" s="81"/>
      <c r="J55" s="82"/>
      <c r="K55" s="81" t="s">
        <v>12</v>
      </c>
      <c r="L55" s="83">
        <f>SUM(L56:L57)</f>
        <v>2600000</v>
      </c>
      <c r="M55"/>
      <c r="N55" s="9">
        <f>SUM(L56:L57)</f>
        <v>2600000</v>
      </c>
    </row>
    <row r="56" spans="2:15" x14ac:dyDescent="0.3">
      <c r="B56" s="54"/>
      <c r="C56" s="50" t="s">
        <v>113</v>
      </c>
      <c r="D56" s="50" t="s">
        <v>114</v>
      </c>
      <c r="E56" s="55">
        <v>300</v>
      </c>
      <c r="F56" s="56" t="s">
        <v>26</v>
      </c>
      <c r="G56" s="57">
        <v>1</v>
      </c>
      <c r="H56" s="56" t="s">
        <v>35</v>
      </c>
      <c r="I56" s="84" t="s">
        <v>12</v>
      </c>
      <c r="J56" s="100">
        <v>7000</v>
      </c>
      <c r="K56" s="84" t="s">
        <v>12</v>
      </c>
      <c r="L56" s="101">
        <f t="shared" si="5"/>
        <v>2100000</v>
      </c>
      <c r="M56"/>
    </row>
    <row r="57" spans="2:15" x14ac:dyDescent="0.3">
      <c r="B57" s="37"/>
      <c r="C57" s="26" t="s">
        <v>115</v>
      </c>
      <c r="D57" s="26" t="s">
        <v>116</v>
      </c>
      <c r="E57" s="28">
        <v>1</v>
      </c>
      <c r="F57" s="29" t="s">
        <v>108</v>
      </c>
      <c r="G57" s="30">
        <v>1</v>
      </c>
      <c r="H57" s="29" t="s">
        <v>35</v>
      </c>
      <c r="I57" s="84" t="s">
        <v>12</v>
      </c>
      <c r="J57" s="87">
        <v>500000</v>
      </c>
      <c r="K57" s="84" t="s">
        <v>12</v>
      </c>
      <c r="L57" s="88">
        <f t="shared" si="5"/>
        <v>500000</v>
      </c>
      <c r="M57"/>
    </row>
    <row r="58" spans="2:15" x14ac:dyDescent="0.3">
      <c r="B58" s="39" t="s">
        <v>117</v>
      </c>
      <c r="C58" s="18" t="s">
        <v>118</v>
      </c>
      <c r="D58" s="121"/>
      <c r="E58" s="79"/>
      <c r="F58" s="18"/>
      <c r="G58" s="72"/>
      <c r="H58" s="18"/>
      <c r="I58" s="79"/>
      <c r="J58" s="108"/>
      <c r="K58" s="79" t="s">
        <v>12</v>
      </c>
      <c r="L58" s="83">
        <f>L59</f>
        <v>40000000</v>
      </c>
      <c r="M58"/>
      <c r="N58" s="9">
        <f>SUM(L59:L59)</f>
        <v>40000000</v>
      </c>
    </row>
    <row r="59" spans="2:15" x14ac:dyDescent="0.3">
      <c r="B59" s="73"/>
      <c r="C59" s="21" t="s">
        <v>119</v>
      </c>
      <c r="D59" s="123" t="s">
        <v>120</v>
      </c>
      <c r="E59" s="75">
        <v>50</v>
      </c>
      <c r="F59" s="76" t="s">
        <v>81</v>
      </c>
      <c r="G59" s="77">
        <v>1</v>
      </c>
      <c r="H59" s="76" t="s">
        <v>20</v>
      </c>
      <c r="I59" s="84" t="s">
        <v>12</v>
      </c>
      <c r="J59" s="109">
        <v>800000</v>
      </c>
      <c r="K59" s="84" t="s">
        <v>12</v>
      </c>
      <c r="L59" s="86">
        <f>E59*G59*J59</f>
        <v>40000000</v>
      </c>
      <c r="M59"/>
    </row>
    <row r="60" spans="2:15" x14ac:dyDescent="0.3">
      <c r="B60" s="39" t="s">
        <v>121</v>
      </c>
      <c r="C60" s="18" t="s">
        <v>122</v>
      </c>
      <c r="D60" s="121"/>
      <c r="E60" s="79"/>
      <c r="F60" s="18"/>
      <c r="G60" s="72"/>
      <c r="H60" s="18"/>
      <c r="I60" s="79"/>
      <c r="J60" s="108"/>
      <c r="K60" s="79" t="s">
        <v>12</v>
      </c>
      <c r="L60" s="83">
        <f>L61</f>
        <v>30000000</v>
      </c>
      <c r="M60"/>
      <c r="N60" s="9">
        <f>SUM(L61:L61)</f>
        <v>30000000</v>
      </c>
    </row>
    <row r="61" spans="2:15" x14ac:dyDescent="0.3">
      <c r="B61" s="73"/>
      <c r="C61" s="21" t="s">
        <v>123</v>
      </c>
      <c r="D61" s="123" t="s">
        <v>124</v>
      </c>
      <c r="E61" s="75">
        <v>1</v>
      </c>
      <c r="F61" s="76" t="s">
        <v>125</v>
      </c>
      <c r="G61" s="77">
        <v>1</v>
      </c>
      <c r="H61" s="76" t="s">
        <v>20</v>
      </c>
      <c r="I61" s="84" t="s">
        <v>12</v>
      </c>
      <c r="J61" s="109">
        <v>30000000</v>
      </c>
      <c r="K61" s="84" t="s">
        <v>12</v>
      </c>
      <c r="L61" s="86">
        <f>E61*G61*J61</f>
        <v>30000000</v>
      </c>
      <c r="M61"/>
    </row>
    <row r="62" spans="2:15" x14ac:dyDescent="0.3">
      <c r="B62" s="225" t="s">
        <v>126</v>
      </c>
      <c r="C62" s="226"/>
      <c r="D62" s="226"/>
      <c r="E62" s="226"/>
      <c r="F62" s="226"/>
      <c r="G62" s="226"/>
      <c r="H62" s="226"/>
      <c r="I62" s="226"/>
      <c r="J62" s="227"/>
      <c r="K62" s="79" t="s">
        <v>12</v>
      </c>
      <c r="L62" s="111">
        <v>101000000</v>
      </c>
      <c r="M62"/>
      <c r="N62" s="10">
        <f>L62*15%+L62</f>
        <v>116150000</v>
      </c>
      <c r="O62" s="94">
        <f>L63*11%</f>
        <v>100006500</v>
      </c>
    </row>
    <row r="63" spans="2:15" x14ac:dyDescent="0.3">
      <c r="B63" s="225" t="s">
        <v>127</v>
      </c>
      <c r="C63" s="226"/>
      <c r="D63" s="226"/>
      <c r="E63" s="226"/>
      <c r="F63" s="226"/>
      <c r="G63" s="226"/>
      <c r="H63" s="226"/>
      <c r="I63" s="226"/>
      <c r="J63" s="227"/>
      <c r="K63" s="79" t="s">
        <v>12</v>
      </c>
      <c r="L63" s="111">
        <f>L6+L22+L29+L34+L39+L43+L46+L52+L55+L60+L62+L58</f>
        <v>909150000</v>
      </c>
      <c r="M63"/>
      <c r="N63" s="10">
        <f>L63*15%+L63</f>
        <v>1045522500</v>
      </c>
      <c r="O63" s="94">
        <v>909600000</v>
      </c>
    </row>
    <row r="64" spans="2:15" x14ac:dyDescent="0.3">
      <c r="K64" s="112"/>
      <c r="L64" s="113"/>
      <c r="O64" s="94">
        <f>O63-L63</f>
        <v>450000</v>
      </c>
    </row>
    <row r="65" spans="2:15" x14ac:dyDescent="0.3">
      <c r="K65" s="112"/>
      <c r="L65" s="114"/>
      <c r="O65" s="94">
        <f>O63*11%</f>
        <v>100056000</v>
      </c>
    </row>
    <row r="66" spans="2:15" ht="16.5" customHeight="1" x14ac:dyDescent="0.3">
      <c r="B66" s="7" t="s">
        <v>3</v>
      </c>
      <c r="C66" s="8" t="s">
        <v>4</v>
      </c>
      <c r="D66" s="8" t="s">
        <v>5</v>
      </c>
      <c r="E66" s="216" t="s">
        <v>6</v>
      </c>
      <c r="F66" s="217"/>
      <c r="G66" s="216" t="s">
        <v>7</v>
      </c>
      <c r="H66" s="218"/>
      <c r="I66" s="219" t="s">
        <v>8</v>
      </c>
      <c r="J66" s="220"/>
      <c r="K66" s="223" t="s">
        <v>9</v>
      </c>
      <c r="L66" s="224"/>
      <c r="M66"/>
      <c r="N66"/>
    </row>
    <row r="67" spans="2:15" x14ac:dyDescent="0.3">
      <c r="B67" s="15" t="s">
        <v>128</v>
      </c>
      <c r="C67" s="16" t="s">
        <v>129</v>
      </c>
      <c r="D67" s="16"/>
      <c r="E67" s="17"/>
      <c r="F67" s="18"/>
      <c r="G67" s="17"/>
      <c r="H67" s="18"/>
      <c r="I67" s="81"/>
      <c r="J67" s="82"/>
      <c r="K67" s="81" t="s">
        <v>12</v>
      </c>
      <c r="L67" s="83">
        <f>SUM(L68:L70)</f>
        <v>1052800000</v>
      </c>
      <c r="M67"/>
      <c r="N67" s="9">
        <f>SUM(L72:L84)</f>
        <v>3052100000</v>
      </c>
    </row>
    <row r="68" spans="2:15" ht="48" x14ac:dyDescent="0.3">
      <c r="B68" s="31"/>
      <c r="C68" s="32" t="s">
        <v>130</v>
      </c>
      <c r="D68" s="48" t="s">
        <v>131</v>
      </c>
      <c r="E68" s="33">
        <v>800</v>
      </c>
      <c r="F68" s="34" t="s">
        <v>76</v>
      </c>
      <c r="G68" s="33">
        <v>1</v>
      </c>
      <c r="H68" s="34" t="s">
        <v>17</v>
      </c>
      <c r="I68" s="84" t="s">
        <v>12</v>
      </c>
      <c r="J68" s="87">
        <v>275000</v>
      </c>
      <c r="K68" s="89" t="s">
        <v>12</v>
      </c>
      <c r="L68" s="88">
        <f t="shared" ref="L68:L70" si="6">E68*G68*J68</f>
        <v>220000000</v>
      </c>
      <c r="M68"/>
      <c r="N68"/>
    </row>
    <row r="69" spans="2:15" ht="60" x14ac:dyDescent="0.3">
      <c r="B69" s="31"/>
      <c r="C69" s="32" t="s">
        <v>132</v>
      </c>
      <c r="D69" s="48" t="s">
        <v>133</v>
      </c>
      <c r="E69" s="33">
        <v>200</v>
      </c>
      <c r="F69" s="34" t="s">
        <v>76</v>
      </c>
      <c r="G69" s="33">
        <v>2</v>
      </c>
      <c r="H69" s="34" t="s">
        <v>134</v>
      </c>
      <c r="I69" s="84" t="s">
        <v>12</v>
      </c>
      <c r="J69" s="87">
        <v>800000</v>
      </c>
      <c r="K69" s="89" t="s">
        <v>12</v>
      </c>
      <c r="L69" s="88">
        <f t="shared" si="6"/>
        <v>320000000</v>
      </c>
      <c r="M69"/>
      <c r="N69"/>
    </row>
    <row r="70" spans="2:15" ht="48" x14ac:dyDescent="0.3">
      <c r="B70" s="31"/>
      <c r="C70" s="32" t="s">
        <v>135</v>
      </c>
      <c r="D70" s="48" t="s">
        <v>136</v>
      </c>
      <c r="E70" s="33">
        <v>800</v>
      </c>
      <c r="F70" s="34" t="s">
        <v>76</v>
      </c>
      <c r="G70" s="33">
        <v>1</v>
      </c>
      <c r="H70" s="34" t="s">
        <v>134</v>
      </c>
      <c r="I70" s="84" t="s">
        <v>12</v>
      </c>
      <c r="J70" s="87">
        <v>641000</v>
      </c>
      <c r="K70" s="84" t="s">
        <v>12</v>
      </c>
      <c r="L70" s="88">
        <f t="shared" si="6"/>
        <v>512800000</v>
      </c>
      <c r="M70"/>
      <c r="N70"/>
    </row>
    <row r="71" spans="2:15" x14ac:dyDescent="0.3">
      <c r="B71" s="15" t="s">
        <v>137</v>
      </c>
      <c r="C71" s="16" t="s">
        <v>138</v>
      </c>
      <c r="D71" s="16"/>
      <c r="E71" s="17"/>
      <c r="F71" s="18"/>
      <c r="G71" s="17"/>
      <c r="H71" s="18"/>
      <c r="I71" s="81"/>
      <c r="J71" s="82"/>
      <c r="K71" s="81" t="s">
        <v>12</v>
      </c>
      <c r="L71" s="83">
        <f>SUM(L72:L75)</f>
        <v>12450000</v>
      </c>
      <c r="M71"/>
      <c r="N71" s="9">
        <f>SUM(L75:L87)</f>
        <v>3040400000</v>
      </c>
    </row>
    <row r="72" spans="2:15" x14ac:dyDescent="0.3">
      <c r="B72" s="31"/>
      <c r="C72" s="32" t="s">
        <v>139</v>
      </c>
      <c r="D72" s="36"/>
      <c r="E72" s="33">
        <v>1</v>
      </c>
      <c r="F72" s="34" t="s">
        <v>76</v>
      </c>
      <c r="G72" s="33">
        <v>3</v>
      </c>
      <c r="H72" s="34" t="s">
        <v>140</v>
      </c>
      <c r="I72" s="89" t="s">
        <v>12</v>
      </c>
      <c r="J72" s="87">
        <v>1200000</v>
      </c>
      <c r="K72" s="89" t="s">
        <v>12</v>
      </c>
      <c r="L72" s="88">
        <f t="shared" ref="L72:L75" si="7">E72*G72*J72</f>
        <v>3600000</v>
      </c>
      <c r="M72"/>
      <c r="N72"/>
    </row>
    <row r="73" spans="2:15" x14ac:dyDescent="0.3">
      <c r="B73" s="31"/>
      <c r="C73" s="32" t="s">
        <v>141</v>
      </c>
      <c r="D73" s="36"/>
      <c r="E73" s="33">
        <v>2</v>
      </c>
      <c r="F73" s="34" t="s">
        <v>76</v>
      </c>
      <c r="G73" s="33">
        <v>3</v>
      </c>
      <c r="H73" s="34" t="s">
        <v>140</v>
      </c>
      <c r="I73" s="84" t="s">
        <v>12</v>
      </c>
      <c r="J73" s="87">
        <v>1000000</v>
      </c>
      <c r="K73" s="84" t="s">
        <v>12</v>
      </c>
      <c r="L73" s="88">
        <f t="shared" si="7"/>
        <v>6000000</v>
      </c>
      <c r="M73"/>
      <c r="N73"/>
    </row>
    <row r="74" spans="2:15" x14ac:dyDescent="0.3">
      <c r="B74" s="31"/>
      <c r="C74" s="32" t="s">
        <v>142</v>
      </c>
      <c r="D74" s="36"/>
      <c r="E74" s="33">
        <v>1</v>
      </c>
      <c r="F74" s="34" t="s">
        <v>76</v>
      </c>
      <c r="G74" s="33">
        <v>3</v>
      </c>
      <c r="H74" s="34" t="s">
        <v>140</v>
      </c>
      <c r="I74" s="84" t="s">
        <v>12</v>
      </c>
      <c r="J74" s="87">
        <v>700000</v>
      </c>
      <c r="K74" s="84" t="s">
        <v>12</v>
      </c>
      <c r="L74" s="88">
        <f t="shared" si="7"/>
        <v>2100000</v>
      </c>
      <c r="M74"/>
      <c r="N74"/>
    </row>
    <row r="75" spans="2:15" x14ac:dyDescent="0.3">
      <c r="B75" s="31"/>
      <c r="C75" s="32" t="s">
        <v>143</v>
      </c>
      <c r="D75" s="36"/>
      <c r="E75" s="33">
        <v>1</v>
      </c>
      <c r="F75" s="34" t="s">
        <v>76</v>
      </c>
      <c r="G75" s="33">
        <v>1</v>
      </c>
      <c r="H75" s="34" t="s">
        <v>144</v>
      </c>
      <c r="I75" s="84" t="s">
        <v>12</v>
      </c>
      <c r="J75" s="87">
        <v>750000</v>
      </c>
      <c r="K75" s="84" t="s">
        <v>12</v>
      </c>
      <c r="L75" s="88">
        <f t="shared" si="7"/>
        <v>750000</v>
      </c>
      <c r="M75"/>
      <c r="N75"/>
    </row>
    <row r="76" spans="2:15" x14ac:dyDescent="0.3">
      <c r="B76" s="225" t="s">
        <v>127</v>
      </c>
      <c r="C76" s="226"/>
      <c r="D76" s="226"/>
      <c r="E76" s="226"/>
      <c r="F76" s="226"/>
      <c r="G76" s="226"/>
      <c r="H76" s="226"/>
      <c r="I76" s="226"/>
      <c r="J76" s="227"/>
      <c r="K76" s="79" t="s">
        <v>12</v>
      </c>
      <c r="L76" s="111">
        <f>L71+L67</f>
        <v>1065250000</v>
      </c>
      <c r="M76"/>
      <c r="N76" s="10">
        <f>L76*15%+L76</f>
        <v>1225037500</v>
      </c>
    </row>
    <row r="77" spans="2:15" x14ac:dyDescent="0.3">
      <c r="D77" s="115"/>
      <c r="L77" s="117">
        <f>L76+L63</f>
        <v>1974400000</v>
      </c>
      <c r="O77">
        <v>1332775000</v>
      </c>
    </row>
  </sheetData>
  <mergeCells count="14">
    <mergeCell ref="K66:L66"/>
    <mergeCell ref="B76:J76"/>
    <mergeCell ref="B62:J62"/>
    <mergeCell ref="B63:J63"/>
    <mergeCell ref="E66:F66"/>
    <mergeCell ref="G66:H66"/>
    <mergeCell ref="I66:J66"/>
    <mergeCell ref="B2:L2"/>
    <mergeCell ref="B3:L3"/>
    <mergeCell ref="B4:L4"/>
    <mergeCell ref="E5:F5"/>
    <mergeCell ref="G5:H5"/>
    <mergeCell ref="I5:J5"/>
    <mergeCell ref="K5:L5"/>
  </mergeCells>
  <pageMargins left="0.70866141732283505" right="0.70866141732283505" top="0.74803149606299202" bottom="0.74803149606299202" header="0.31496062992126" footer="0.31496062992126"/>
  <pageSetup paperSize="9" scale="78" fitToHeight="0" orientation="portrait" r:id="rId1"/>
  <rowBreaks count="1" manualBreakCount="1">
    <brk id="6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76"/>
  <sheetViews>
    <sheetView topLeftCell="A45" zoomScaleSheetLayoutView="80" workbookViewId="0">
      <selection activeCell="L77" sqref="L77"/>
    </sheetView>
  </sheetViews>
  <sheetFormatPr defaultColWidth="9" defaultRowHeight="14.4" x14ac:dyDescent="0.3"/>
  <cols>
    <col min="1" max="1" width="2.44140625" customWidth="1"/>
    <col min="2" max="2" width="4.77734375" customWidth="1"/>
    <col min="3" max="3" width="22.21875" customWidth="1"/>
    <col min="4" max="4" width="26.5546875" customWidth="1"/>
    <col min="5" max="5" width="5.77734375" style="2" customWidth="1"/>
    <col min="6" max="6" width="7" style="2" customWidth="1"/>
    <col min="7" max="7" width="4.77734375" style="11" customWidth="1"/>
    <col min="8" max="8" width="6.21875" customWidth="1"/>
    <col min="9" max="9" width="3.5546875" customWidth="1"/>
    <col min="10" max="10" width="10.21875" customWidth="1"/>
    <col min="11" max="11" width="3.5546875" customWidth="1"/>
    <col min="12" max="12" width="13.5546875" style="1" customWidth="1"/>
    <col min="13" max="13" width="5.44140625" style="2" customWidth="1"/>
    <col min="14" max="14" width="14.44140625" style="2" hidden="1" customWidth="1"/>
    <col min="15" max="15" width="17.5546875" customWidth="1"/>
    <col min="16" max="16" width="15" customWidth="1"/>
    <col min="17" max="17" width="11.5546875" customWidth="1"/>
  </cols>
  <sheetData>
    <row r="1" spans="2:15" ht="6" customHeight="1" x14ac:dyDescent="0.3">
      <c r="B1" s="3"/>
      <c r="C1" s="3"/>
      <c r="D1" s="3"/>
      <c r="E1" s="12"/>
      <c r="F1" s="6"/>
      <c r="G1" s="13"/>
      <c r="H1" s="14"/>
      <c r="I1" s="4"/>
      <c r="J1" s="4"/>
      <c r="K1" s="4"/>
      <c r="L1" s="80"/>
      <c r="M1" s="5"/>
      <c r="N1" s="6"/>
      <c r="O1" s="4"/>
    </row>
    <row r="2" spans="2:15" ht="18" x14ac:dyDescent="0.3">
      <c r="B2" s="210" t="s">
        <v>0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  <c r="M2"/>
      <c r="N2"/>
    </row>
    <row r="3" spans="2:15" ht="18" x14ac:dyDescent="0.3">
      <c r="B3" s="213" t="s">
        <v>1</v>
      </c>
      <c r="C3" s="214"/>
      <c r="D3" s="214"/>
      <c r="E3" s="214"/>
      <c r="F3" s="214"/>
      <c r="G3" s="214"/>
      <c r="H3" s="214"/>
      <c r="I3" s="214"/>
      <c r="J3" s="214"/>
      <c r="K3" s="214"/>
      <c r="L3" s="215"/>
      <c r="M3"/>
      <c r="N3"/>
    </row>
    <row r="4" spans="2:15" ht="20.25" customHeight="1" x14ac:dyDescent="0.3">
      <c r="B4" s="213" t="s">
        <v>2</v>
      </c>
      <c r="C4" s="214"/>
      <c r="D4" s="214"/>
      <c r="E4" s="214"/>
      <c r="F4" s="214"/>
      <c r="G4" s="214"/>
      <c r="H4" s="214"/>
      <c r="I4" s="214"/>
      <c r="J4" s="214"/>
      <c r="K4" s="214"/>
      <c r="L4" s="215"/>
      <c r="M4"/>
      <c r="N4"/>
    </row>
    <row r="5" spans="2:15" ht="16.5" customHeight="1" x14ac:dyDescent="0.3">
      <c r="B5" s="7" t="s">
        <v>3</v>
      </c>
      <c r="C5" s="8" t="s">
        <v>4</v>
      </c>
      <c r="D5" s="8" t="s">
        <v>5</v>
      </c>
      <c r="E5" s="216" t="s">
        <v>6</v>
      </c>
      <c r="F5" s="217"/>
      <c r="G5" s="216" t="s">
        <v>7</v>
      </c>
      <c r="H5" s="218"/>
      <c r="I5" s="219" t="s">
        <v>8</v>
      </c>
      <c r="J5" s="220"/>
      <c r="K5" s="221" t="s">
        <v>9</v>
      </c>
      <c r="L5" s="222"/>
      <c r="M5"/>
      <c r="N5"/>
    </row>
    <row r="6" spans="2:15" x14ac:dyDescent="0.3">
      <c r="B6" s="15" t="s">
        <v>10</v>
      </c>
      <c r="C6" s="16" t="s">
        <v>11</v>
      </c>
      <c r="D6" s="16"/>
      <c r="E6" s="17"/>
      <c r="F6" s="18"/>
      <c r="G6" s="19"/>
      <c r="H6" s="18"/>
      <c r="I6" s="81"/>
      <c r="J6" s="82"/>
      <c r="K6" s="81" t="s">
        <v>12</v>
      </c>
      <c r="L6" s="83">
        <f>SUM(L8:L22)</f>
        <v>253900000</v>
      </c>
      <c r="M6"/>
      <c r="N6" s="9">
        <f>SUM(L8:L22)</f>
        <v>253900000</v>
      </c>
    </row>
    <row r="7" spans="2:15" x14ac:dyDescent="0.3">
      <c r="B7" s="20">
        <v>1</v>
      </c>
      <c r="C7" s="21" t="s">
        <v>13</v>
      </c>
      <c r="D7" s="21"/>
      <c r="E7" s="22"/>
      <c r="F7" s="23"/>
      <c r="G7" s="24"/>
      <c r="H7" s="23"/>
      <c r="I7" s="84"/>
      <c r="J7" s="85"/>
      <c r="K7" s="84"/>
      <c r="L7" s="86"/>
      <c r="M7"/>
      <c r="N7"/>
    </row>
    <row r="8" spans="2:15" x14ac:dyDescent="0.3">
      <c r="B8" s="25"/>
      <c r="C8" s="26" t="s">
        <v>14</v>
      </c>
      <c r="D8" s="27" t="s">
        <v>145</v>
      </c>
      <c r="E8" s="28">
        <v>1</v>
      </c>
      <c r="F8" s="29" t="s">
        <v>16</v>
      </c>
      <c r="G8" s="30">
        <v>1</v>
      </c>
      <c r="H8" s="29" t="s">
        <v>17</v>
      </c>
      <c r="I8" s="84" t="s">
        <v>12</v>
      </c>
      <c r="J8" s="87">
        <v>15000000</v>
      </c>
      <c r="K8" s="84" t="s">
        <v>12</v>
      </c>
      <c r="L8" s="88">
        <f>SUM(J8*G8*E8)</f>
        <v>15000000</v>
      </c>
      <c r="M8"/>
      <c r="N8"/>
    </row>
    <row r="9" spans="2:15" x14ac:dyDescent="0.3">
      <c r="B9" s="119"/>
      <c r="C9" s="32" t="s">
        <v>146</v>
      </c>
      <c r="D9" s="27" t="s">
        <v>147</v>
      </c>
      <c r="E9" s="33">
        <v>36</v>
      </c>
      <c r="F9" s="34" t="s">
        <v>148</v>
      </c>
      <c r="G9" s="35">
        <v>2</v>
      </c>
      <c r="H9" s="34" t="s">
        <v>17</v>
      </c>
      <c r="I9" s="84" t="s">
        <v>12</v>
      </c>
      <c r="J9" s="87">
        <v>1200000</v>
      </c>
      <c r="K9" s="84" t="s">
        <v>12</v>
      </c>
      <c r="L9" s="88">
        <f>SUM(J9*G9*E9)</f>
        <v>86400000</v>
      </c>
      <c r="M9"/>
      <c r="N9"/>
    </row>
    <row r="10" spans="2:15" x14ac:dyDescent="0.3">
      <c r="B10" s="31"/>
      <c r="C10" s="32" t="s">
        <v>149</v>
      </c>
      <c r="D10" s="27" t="s">
        <v>150</v>
      </c>
      <c r="E10" s="33">
        <v>1</v>
      </c>
      <c r="F10" s="34" t="s">
        <v>16</v>
      </c>
      <c r="G10" s="35">
        <v>1</v>
      </c>
      <c r="H10" s="34" t="s">
        <v>20</v>
      </c>
      <c r="I10" s="84" t="s">
        <v>12</v>
      </c>
      <c r="J10" s="87">
        <v>10000000</v>
      </c>
      <c r="K10" s="84" t="s">
        <v>12</v>
      </c>
      <c r="L10" s="88">
        <f>E10*G10*J10</f>
        <v>10000000</v>
      </c>
      <c r="M10"/>
      <c r="N10"/>
    </row>
    <row r="11" spans="2:15" x14ac:dyDescent="0.3">
      <c r="B11" s="31"/>
      <c r="C11" s="32" t="s">
        <v>151</v>
      </c>
      <c r="D11" s="27" t="s">
        <v>22</v>
      </c>
      <c r="E11" s="33">
        <v>1</v>
      </c>
      <c r="F11" s="34" t="s">
        <v>16</v>
      </c>
      <c r="G11" s="35">
        <v>1</v>
      </c>
      <c r="H11" s="34" t="s">
        <v>20</v>
      </c>
      <c r="I11" s="84" t="s">
        <v>12</v>
      </c>
      <c r="J11" s="85">
        <v>6500000</v>
      </c>
      <c r="K11" s="84" t="s">
        <v>12</v>
      </c>
      <c r="L11" s="86">
        <f>E11*G11*J11</f>
        <v>6500000</v>
      </c>
      <c r="M11"/>
      <c r="N11"/>
    </row>
    <row r="12" spans="2:15" x14ac:dyDescent="0.3">
      <c r="B12" s="31">
        <v>2</v>
      </c>
      <c r="C12" s="32" t="s">
        <v>23</v>
      </c>
      <c r="D12" s="36"/>
      <c r="E12" s="33"/>
      <c r="F12" s="34"/>
      <c r="G12" s="35"/>
      <c r="H12" s="34"/>
      <c r="I12" s="89"/>
      <c r="J12" s="87"/>
      <c r="K12" s="89"/>
      <c r="L12" s="88"/>
      <c r="M12"/>
      <c r="N12"/>
    </row>
    <row r="13" spans="2:15" x14ac:dyDescent="0.3">
      <c r="B13" s="31"/>
      <c r="C13" s="32" t="s">
        <v>24</v>
      </c>
      <c r="D13" s="36" t="s">
        <v>25</v>
      </c>
      <c r="E13" s="33">
        <v>1</v>
      </c>
      <c r="F13" s="34" t="s">
        <v>26</v>
      </c>
      <c r="G13" s="35">
        <v>2</v>
      </c>
      <c r="H13" s="34" t="s">
        <v>17</v>
      </c>
      <c r="I13" s="84" t="s">
        <v>12</v>
      </c>
      <c r="J13" s="87">
        <v>6500000</v>
      </c>
      <c r="K13" s="84" t="s">
        <v>12</v>
      </c>
      <c r="L13" s="88">
        <f>SUM(J13*G13*E13)</f>
        <v>13000000</v>
      </c>
      <c r="M13"/>
      <c r="N13"/>
    </row>
    <row r="14" spans="2:15" x14ac:dyDescent="0.3">
      <c r="B14" s="31">
        <v>3</v>
      </c>
      <c r="C14" s="32" t="s">
        <v>27</v>
      </c>
      <c r="D14" s="36"/>
      <c r="E14" s="33"/>
      <c r="F14" s="34"/>
      <c r="G14" s="35"/>
      <c r="H14" s="34"/>
      <c r="I14" s="89"/>
      <c r="J14" s="87"/>
      <c r="K14" s="89"/>
      <c r="L14" s="88"/>
      <c r="M14"/>
      <c r="N14"/>
    </row>
    <row r="15" spans="2:15" x14ac:dyDescent="0.3">
      <c r="B15" s="31"/>
      <c r="C15" s="32" t="s">
        <v>28</v>
      </c>
      <c r="D15" s="36" t="s">
        <v>29</v>
      </c>
      <c r="E15" s="33">
        <v>1</v>
      </c>
      <c r="F15" s="34" t="s">
        <v>30</v>
      </c>
      <c r="G15" s="35">
        <v>1</v>
      </c>
      <c r="H15" s="34" t="s">
        <v>20</v>
      </c>
      <c r="I15" s="84" t="s">
        <v>12</v>
      </c>
      <c r="J15" s="87">
        <v>10500000</v>
      </c>
      <c r="K15" s="84" t="s">
        <v>12</v>
      </c>
      <c r="L15" s="88">
        <f>SUM(E16*G16*J15)</f>
        <v>10500000</v>
      </c>
      <c r="M15"/>
      <c r="N15"/>
    </row>
    <row r="16" spans="2:15" x14ac:dyDescent="0.3">
      <c r="B16" s="31">
        <v>4</v>
      </c>
      <c r="C16" s="32" t="s">
        <v>31</v>
      </c>
      <c r="D16" s="36" t="s">
        <v>32</v>
      </c>
      <c r="E16" s="33">
        <v>1</v>
      </c>
      <c r="F16" s="34" t="s">
        <v>16</v>
      </c>
      <c r="G16" s="35">
        <v>1</v>
      </c>
      <c r="H16" s="34" t="s">
        <v>20</v>
      </c>
      <c r="I16" s="84" t="s">
        <v>12</v>
      </c>
      <c r="J16" s="87">
        <v>60000000</v>
      </c>
      <c r="K16" s="84" t="s">
        <v>12</v>
      </c>
      <c r="L16" s="88">
        <f>E16*G16*J16</f>
        <v>60000000</v>
      </c>
      <c r="M16"/>
      <c r="N16"/>
    </row>
    <row r="17" spans="2:15" x14ac:dyDescent="0.3">
      <c r="B17" s="31">
        <v>5</v>
      </c>
      <c r="C17" s="32" t="s">
        <v>33</v>
      </c>
      <c r="D17" s="36" t="s">
        <v>34</v>
      </c>
      <c r="E17" s="33">
        <v>1</v>
      </c>
      <c r="F17" s="34" t="s">
        <v>16</v>
      </c>
      <c r="G17" s="35">
        <v>1</v>
      </c>
      <c r="H17" s="34" t="s">
        <v>35</v>
      </c>
      <c r="I17" s="84" t="s">
        <v>12</v>
      </c>
      <c r="J17" s="87">
        <v>10000000</v>
      </c>
      <c r="K17" s="84" t="s">
        <v>12</v>
      </c>
      <c r="L17" s="88">
        <f>J17</f>
        <v>10000000</v>
      </c>
      <c r="M17"/>
      <c r="N17"/>
    </row>
    <row r="18" spans="2:15" x14ac:dyDescent="0.3">
      <c r="B18" s="37">
        <v>6</v>
      </c>
      <c r="C18" s="26" t="s">
        <v>36</v>
      </c>
      <c r="D18" s="38" t="s">
        <v>37</v>
      </c>
      <c r="E18" s="28">
        <v>1</v>
      </c>
      <c r="F18" s="29" t="s">
        <v>16</v>
      </c>
      <c r="G18" s="30">
        <v>1</v>
      </c>
      <c r="H18" s="29" t="s">
        <v>20</v>
      </c>
      <c r="I18" s="84" t="s">
        <v>12</v>
      </c>
      <c r="J18" s="87">
        <v>15000000</v>
      </c>
      <c r="K18" s="84" t="s">
        <v>12</v>
      </c>
      <c r="L18" s="88">
        <f>SUM(J18*G18*E18)</f>
        <v>15000000</v>
      </c>
      <c r="M18"/>
      <c r="N18"/>
    </row>
    <row r="19" spans="2:15" x14ac:dyDescent="0.3">
      <c r="B19" s="37">
        <v>7</v>
      </c>
      <c r="C19" s="26" t="s">
        <v>38</v>
      </c>
      <c r="D19" s="38"/>
      <c r="E19" s="28">
        <v>1</v>
      </c>
      <c r="F19" s="29" t="s">
        <v>16</v>
      </c>
      <c r="G19" s="30">
        <v>1</v>
      </c>
      <c r="H19" s="29" t="s">
        <v>35</v>
      </c>
      <c r="I19" s="84" t="s">
        <v>12</v>
      </c>
      <c r="J19" s="87">
        <v>7500000</v>
      </c>
      <c r="K19" s="84" t="s">
        <v>12</v>
      </c>
      <c r="L19" s="88">
        <f>J19</f>
        <v>7500000</v>
      </c>
      <c r="M19"/>
      <c r="N19"/>
    </row>
    <row r="20" spans="2:15" x14ac:dyDescent="0.3">
      <c r="B20" s="37">
        <v>8</v>
      </c>
      <c r="C20" s="26" t="s">
        <v>39</v>
      </c>
      <c r="D20" s="38"/>
      <c r="E20" s="28"/>
      <c r="F20" s="29"/>
      <c r="G20" s="30"/>
      <c r="H20" s="29"/>
      <c r="I20" s="89"/>
      <c r="J20" s="87"/>
      <c r="K20" s="89"/>
      <c r="L20" s="88"/>
      <c r="M20"/>
      <c r="N20"/>
    </row>
    <row r="21" spans="2:15" x14ac:dyDescent="0.3">
      <c r="B21" s="37"/>
      <c r="C21" s="26" t="s">
        <v>40</v>
      </c>
      <c r="D21" s="38"/>
      <c r="E21" s="28">
        <v>1</v>
      </c>
      <c r="F21" s="29" t="s">
        <v>16</v>
      </c>
      <c r="G21" s="30">
        <v>1</v>
      </c>
      <c r="H21" s="29" t="s">
        <v>20</v>
      </c>
      <c r="I21" s="84" t="s">
        <v>12</v>
      </c>
      <c r="J21" s="87">
        <v>8000000</v>
      </c>
      <c r="K21" s="84" t="s">
        <v>12</v>
      </c>
      <c r="L21" s="88">
        <f>SUM(J21*G21*E21)</f>
        <v>8000000</v>
      </c>
      <c r="M21"/>
    </row>
    <row r="22" spans="2:15" x14ac:dyDescent="0.3">
      <c r="B22" s="31"/>
      <c r="C22" s="32" t="s">
        <v>41</v>
      </c>
      <c r="D22" s="36"/>
      <c r="E22" s="33">
        <v>2</v>
      </c>
      <c r="F22" s="34" t="s">
        <v>16</v>
      </c>
      <c r="G22" s="35">
        <v>1</v>
      </c>
      <c r="H22" s="34" t="s">
        <v>20</v>
      </c>
      <c r="I22" s="84" t="s">
        <v>12</v>
      </c>
      <c r="J22" s="90">
        <v>6000000</v>
      </c>
      <c r="K22" s="84" t="s">
        <v>12</v>
      </c>
      <c r="L22" s="91">
        <f>SUM(J22*G22*E22)</f>
        <v>12000000</v>
      </c>
      <c r="M22"/>
      <c r="N22"/>
    </row>
    <row r="23" spans="2:15" x14ac:dyDescent="0.3">
      <c r="B23" s="39" t="s">
        <v>42</v>
      </c>
      <c r="C23" s="16" t="s">
        <v>43</v>
      </c>
      <c r="D23" s="40"/>
      <c r="E23" s="17"/>
      <c r="F23" s="18"/>
      <c r="G23" s="19"/>
      <c r="H23" s="18"/>
      <c r="I23" s="81"/>
      <c r="J23" s="82"/>
      <c r="K23" s="81" t="s">
        <v>12</v>
      </c>
      <c r="L23" s="92">
        <f>SUM(L24:L29)</f>
        <v>195350000</v>
      </c>
      <c r="M23"/>
      <c r="N23" s="9">
        <f>SUM(L24:L29)</f>
        <v>195350000</v>
      </c>
    </row>
    <row r="24" spans="2:15" ht="24" x14ac:dyDescent="0.3">
      <c r="B24" s="41">
        <v>1</v>
      </c>
      <c r="C24" s="42" t="s">
        <v>152</v>
      </c>
      <c r="D24" s="43" t="s">
        <v>45</v>
      </c>
      <c r="E24" s="44">
        <v>1</v>
      </c>
      <c r="F24" s="45" t="s">
        <v>26</v>
      </c>
      <c r="G24" s="46">
        <v>1</v>
      </c>
      <c r="H24" s="45" t="s">
        <v>20</v>
      </c>
      <c r="I24" s="84" t="s">
        <v>12</v>
      </c>
      <c r="J24" s="85">
        <v>100000000</v>
      </c>
      <c r="K24" s="84" t="s">
        <v>12</v>
      </c>
      <c r="L24" s="93">
        <f t="shared" ref="L24:L25" si="0">SUM(E24*G24*J24)</f>
        <v>100000000</v>
      </c>
      <c r="M24"/>
      <c r="N24"/>
      <c r="O24" s="94"/>
    </row>
    <row r="25" spans="2:15" x14ac:dyDescent="0.3">
      <c r="B25" s="31">
        <v>2</v>
      </c>
      <c r="C25" s="32" t="s">
        <v>46</v>
      </c>
      <c r="D25" s="43" t="s">
        <v>47</v>
      </c>
      <c r="E25" s="33">
        <v>2</v>
      </c>
      <c r="F25" s="34" t="s">
        <v>26</v>
      </c>
      <c r="G25" s="35">
        <v>17</v>
      </c>
      <c r="H25" s="34" t="s">
        <v>48</v>
      </c>
      <c r="I25" s="84" t="s">
        <v>12</v>
      </c>
      <c r="J25" s="95">
        <v>1200000</v>
      </c>
      <c r="K25" s="84" t="s">
        <v>12</v>
      </c>
      <c r="L25" s="93">
        <f t="shared" si="0"/>
        <v>40800000</v>
      </c>
      <c r="M25"/>
      <c r="N25"/>
    </row>
    <row r="26" spans="2:15" x14ac:dyDescent="0.3">
      <c r="B26" s="31">
        <v>3</v>
      </c>
      <c r="C26" s="32" t="s">
        <v>49</v>
      </c>
      <c r="D26" s="36"/>
      <c r="E26" s="33"/>
      <c r="F26" s="34"/>
      <c r="G26" s="35"/>
      <c r="H26" s="34"/>
      <c r="I26" s="89"/>
      <c r="J26" s="87"/>
      <c r="K26" s="89"/>
      <c r="L26" s="93"/>
      <c r="M26"/>
      <c r="N26"/>
    </row>
    <row r="27" spans="2:15" x14ac:dyDescent="0.3">
      <c r="B27" s="31"/>
      <c r="C27" s="32" t="s">
        <v>50</v>
      </c>
      <c r="D27" s="36" t="s">
        <v>51</v>
      </c>
      <c r="E27" s="33">
        <v>3</v>
      </c>
      <c r="F27" s="34" t="s">
        <v>26</v>
      </c>
      <c r="G27" s="35">
        <v>3</v>
      </c>
      <c r="H27" s="34" t="s">
        <v>17</v>
      </c>
      <c r="I27" s="84" t="s">
        <v>12</v>
      </c>
      <c r="J27" s="95">
        <v>3000000</v>
      </c>
      <c r="K27" s="84" t="s">
        <v>12</v>
      </c>
      <c r="L27" s="93">
        <f>SUM(E27*G27*J27)</f>
        <v>27000000</v>
      </c>
      <c r="M27"/>
      <c r="N27"/>
    </row>
    <row r="28" spans="2:15" x14ac:dyDescent="0.3">
      <c r="B28" s="31">
        <v>4</v>
      </c>
      <c r="C28" s="32" t="s">
        <v>52</v>
      </c>
      <c r="D28" s="38" t="s">
        <v>53</v>
      </c>
      <c r="E28" s="33">
        <v>1</v>
      </c>
      <c r="F28" s="34" t="s">
        <v>26</v>
      </c>
      <c r="G28" s="35">
        <v>1</v>
      </c>
      <c r="H28" s="34" t="s">
        <v>54</v>
      </c>
      <c r="I28" s="84" t="s">
        <v>12</v>
      </c>
      <c r="J28" s="90">
        <v>10000000</v>
      </c>
      <c r="K28" s="84" t="s">
        <v>12</v>
      </c>
      <c r="L28" s="93">
        <f>SUM(E28*G28*J28)</f>
        <v>10000000</v>
      </c>
      <c r="M28"/>
    </row>
    <row r="29" spans="2:15" x14ac:dyDescent="0.3">
      <c r="B29" s="31">
        <v>5</v>
      </c>
      <c r="C29" s="32" t="s">
        <v>55</v>
      </c>
      <c r="D29" s="47" t="s">
        <v>47</v>
      </c>
      <c r="E29" s="33">
        <v>9</v>
      </c>
      <c r="F29" s="34" t="s">
        <v>56</v>
      </c>
      <c r="G29" s="35">
        <v>2</v>
      </c>
      <c r="H29" s="34" t="s">
        <v>57</v>
      </c>
      <c r="I29" s="84" t="s">
        <v>12</v>
      </c>
      <c r="J29" s="90">
        <v>975000</v>
      </c>
      <c r="K29" s="84" t="s">
        <v>12</v>
      </c>
      <c r="L29" s="97">
        <f>SUM(E29*G29*J29)</f>
        <v>17550000</v>
      </c>
      <c r="M29"/>
    </row>
    <row r="30" spans="2:15" x14ac:dyDescent="0.3">
      <c r="B30" s="39" t="s">
        <v>58</v>
      </c>
      <c r="C30" s="16" t="s">
        <v>59</v>
      </c>
      <c r="D30" s="40"/>
      <c r="E30" s="17"/>
      <c r="F30" s="18"/>
      <c r="G30" s="19"/>
      <c r="H30" s="18"/>
      <c r="I30" s="81"/>
      <c r="J30" s="82"/>
      <c r="K30" s="81" t="s">
        <v>12</v>
      </c>
      <c r="L30" s="92">
        <f>SUM(L31:L34)</f>
        <v>20500000</v>
      </c>
      <c r="M30"/>
      <c r="N30" s="9">
        <f>SUM(L31:L34)</f>
        <v>20500000</v>
      </c>
    </row>
    <row r="31" spans="2:15" x14ac:dyDescent="0.3">
      <c r="B31" s="41">
        <v>1</v>
      </c>
      <c r="C31" s="50" t="s">
        <v>60</v>
      </c>
      <c r="D31" s="43" t="s">
        <v>61</v>
      </c>
      <c r="E31" s="44">
        <v>1</v>
      </c>
      <c r="F31" s="45" t="s">
        <v>62</v>
      </c>
      <c r="G31" s="46">
        <v>1</v>
      </c>
      <c r="H31" s="45" t="s">
        <v>20</v>
      </c>
      <c r="I31" s="84" t="s">
        <v>12</v>
      </c>
      <c r="J31" s="85">
        <v>3500000</v>
      </c>
      <c r="K31" s="84" t="s">
        <v>12</v>
      </c>
      <c r="L31" s="93">
        <f t="shared" ref="L31:L34" si="1">SUM(E31*G31*J31)</f>
        <v>3500000</v>
      </c>
      <c r="M31"/>
      <c r="N31"/>
    </row>
    <row r="32" spans="2:15" x14ac:dyDescent="0.3">
      <c r="B32" s="31">
        <v>2</v>
      </c>
      <c r="C32" s="32" t="s">
        <v>63</v>
      </c>
      <c r="D32" s="43"/>
      <c r="E32" s="33">
        <v>1</v>
      </c>
      <c r="F32" s="34" t="s">
        <v>16</v>
      </c>
      <c r="G32" s="35">
        <v>1</v>
      </c>
      <c r="H32" s="34" t="s">
        <v>20</v>
      </c>
      <c r="I32" s="84" t="s">
        <v>12</v>
      </c>
      <c r="J32" s="95">
        <v>5000000</v>
      </c>
      <c r="K32" s="84" t="s">
        <v>12</v>
      </c>
      <c r="L32" s="93">
        <f t="shared" si="1"/>
        <v>5000000</v>
      </c>
      <c r="M32"/>
      <c r="N32"/>
    </row>
    <row r="33" spans="2:14" x14ac:dyDescent="0.3">
      <c r="B33" s="31">
        <v>3</v>
      </c>
      <c r="C33" s="32" t="s">
        <v>64</v>
      </c>
      <c r="D33" s="36"/>
      <c r="E33" s="33">
        <v>10</v>
      </c>
      <c r="F33" s="34" t="s">
        <v>62</v>
      </c>
      <c r="G33" s="35">
        <v>1</v>
      </c>
      <c r="H33" s="34" t="s">
        <v>20</v>
      </c>
      <c r="I33" s="84" t="s">
        <v>12</v>
      </c>
      <c r="J33" s="90">
        <v>450000</v>
      </c>
      <c r="K33" s="84" t="s">
        <v>12</v>
      </c>
      <c r="L33" s="93">
        <f t="shared" si="1"/>
        <v>4500000</v>
      </c>
      <c r="M33"/>
      <c r="N33"/>
    </row>
    <row r="34" spans="2:14" x14ac:dyDescent="0.3">
      <c r="B34" s="31">
        <v>5</v>
      </c>
      <c r="C34" s="32" t="s">
        <v>65</v>
      </c>
      <c r="D34" s="36"/>
      <c r="E34" s="33">
        <v>10</v>
      </c>
      <c r="F34" s="34" t="s">
        <v>62</v>
      </c>
      <c r="G34" s="35">
        <v>1</v>
      </c>
      <c r="H34" s="34" t="s">
        <v>35</v>
      </c>
      <c r="I34" s="84" t="s">
        <v>12</v>
      </c>
      <c r="J34" s="90">
        <v>750000</v>
      </c>
      <c r="K34" s="84" t="s">
        <v>12</v>
      </c>
      <c r="L34" s="97">
        <f t="shared" si="1"/>
        <v>7500000</v>
      </c>
      <c r="M34"/>
      <c r="N34"/>
    </row>
    <row r="35" spans="2:14" x14ac:dyDescent="0.3">
      <c r="B35" s="39" t="s">
        <v>66</v>
      </c>
      <c r="C35" s="16" t="s">
        <v>67</v>
      </c>
      <c r="D35" s="40"/>
      <c r="E35" s="17"/>
      <c r="F35" s="18"/>
      <c r="G35" s="19"/>
      <c r="H35" s="18"/>
      <c r="I35" s="81"/>
      <c r="J35" s="82"/>
      <c r="K35" s="81" t="s">
        <v>12</v>
      </c>
      <c r="L35" s="83">
        <f>SUM(L36:L37)</f>
        <v>100000000</v>
      </c>
      <c r="M35"/>
      <c r="N35" s="9">
        <f>SUM(L36:L37)</f>
        <v>100000000</v>
      </c>
    </row>
    <row r="36" spans="2:14" x14ac:dyDescent="0.3">
      <c r="B36" s="31"/>
      <c r="C36" s="32" t="s">
        <v>50</v>
      </c>
      <c r="D36" s="36" t="s">
        <v>51</v>
      </c>
      <c r="E36" s="33">
        <v>10</v>
      </c>
      <c r="F36" s="34" t="s">
        <v>68</v>
      </c>
      <c r="G36" s="35">
        <v>3</v>
      </c>
      <c r="H36" s="34" t="s">
        <v>17</v>
      </c>
      <c r="I36" s="84" t="s">
        <v>12</v>
      </c>
      <c r="J36" s="90">
        <v>3000000</v>
      </c>
      <c r="K36" s="84" t="s">
        <v>12</v>
      </c>
      <c r="L36" s="98">
        <f t="shared" ref="L36:L41" si="2">E36*G36*J36</f>
        <v>90000000</v>
      </c>
      <c r="M36"/>
      <c r="N36"/>
    </row>
    <row r="37" spans="2:14" x14ac:dyDescent="0.3">
      <c r="B37" s="37"/>
      <c r="C37" s="26" t="s">
        <v>69</v>
      </c>
      <c r="D37" s="38" t="s">
        <v>70</v>
      </c>
      <c r="E37" s="28">
        <v>10</v>
      </c>
      <c r="F37" s="29" t="s">
        <v>62</v>
      </c>
      <c r="G37" s="30">
        <v>2</v>
      </c>
      <c r="H37" s="29" t="s">
        <v>17</v>
      </c>
      <c r="I37" s="84" t="s">
        <v>12</v>
      </c>
      <c r="J37" s="87">
        <v>500000</v>
      </c>
      <c r="K37" s="84" t="s">
        <v>12</v>
      </c>
      <c r="L37" s="93">
        <f t="shared" si="2"/>
        <v>10000000</v>
      </c>
      <c r="M37"/>
      <c r="N37"/>
    </row>
    <row r="38" spans="2:14" x14ac:dyDescent="0.3">
      <c r="B38" s="39" t="s">
        <v>77</v>
      </c>
      <c r="C38" s="16" t="s">
        <v>78</v>
      </c>
      <c r="D38" s="40"/>
      <c r="E38" s="17"/>
      <c r="F38" s="18"/>
      <c r="G38" s="19"/>
      <c r="H38" s="18"/>
      <c r="I38" s="81"/>
      <c r="J38" s="82"/>
      <c r="K38" s="81" t="s">
        <v>12</v>
      </c>
      <c r="L38" s="83">
        <f>SUM(L39:L41)</f>
        <v>97500000</v>
      </c>
      <c r="M38"/>
      <c r="N38" s="9">
        <f>SUM(L39:L41)</f>
        <v>97500000</v>
      </c>
    </row>
    <row r="39" spans="2:14" x14ac:dyDescent="0.3">
      <c r="B39" s="41"/>
      <c r="C39" s="50" t="s">
        <v>79</v>
      </c>
      <c r="D39" s="47" t="s">
        <v>153</v>
      </c>
      <c r="E39" s="44">
        <v>300</v>
      </c>
      <c r="F39" s="45" t="s">
        <v>81</v>
      </c>
      <c r="G39" s="46">
        <v>1</v>
      </c>
      <c r="H39" s="45" t="s">
        <v>20</v>
      </c>
      <c r="I39" s="84" t="s">
        <v>12</v>
      </c>
      <c r="J39" s="95">
        <v>125000</v>
      </c>
      <c r="K39" s="84" t="s">
        <v>12</v>
      </c>
      <c r="L39" s="86">
        <f t="shared" si="2"/>
        <v>37500000</v>
      </c>
      <c r="M39"/>
      <c r="N39"/>
    </row>
    <row r="40" spans="2:14" x14ac:dyDescent="0.3">
      <c r="B40" s="37"/>
      <c r="C40" s="26" t="s">
        <v>82</v>
      </c>
      <c r="D40" s="38" t="s">
        <v>83</v>
      </c>
      <c r="E40" s="28">
        <v>300</v>
      </c>
      <c r="F40" s="29" t="s">
        <v>81</v>
      </c>
      <c r="G40" s="30">
        <v>1</v>
      </c>
      <c r="H40" s="29" t="s">
        <v>20</v>
      </c>
      <c r="I40" s="84" t="s">
        <v>12</v>
      </c>
      <c r="J40" s="87">
        <v>150000</v>
      </c>
      <c r="K40" s="84" t="s">
        <v>12</v>
      </c>
      <c r="L40" s="98">
        <f t="shared" si="2"/>
        <v>45000000</v>
      </c>
      <c r="M40"/>
      <c r="N40"/>
    </row>
    <row r="41" spans="2:14" x14ac:dyDescent="0.3">
      <c r="B41" s="37"/>
      <c r="C41" s="26" t="s">
        <v>84</v>
      </c>
      <c r="D41" s="38"/>
      <c r="E41" s="28">
        <v>300</v>
      </c>
      <c r="F41" s="29" t="s">
        <v>73</v>
      </c>
      <c r="G41" s="30">
        <v>1</v>
      </c>
      <c r="H41" s="29" t="s">
        <v>20</v>
      </c>
      <c r="I41" s="84" t="s">
        <v>12</v>
      </c>
      <c r="J41" s="87">
        <v>50000</v>
      </c>
      <c r="K41" s="84" t="s">
        <v>12</v>
      </c>
      <c r="L41" s="98">
        <f t="shared" si="2"/>
        <v>15000000</v>
      </c>
      <c r="M41"/>
      <c r="N41"/>
    </row>
    <row r="42" spans="2:14" x14ac:dyDescent="0.3">
      <c r="B42" s="39" t="s">
        <v>66</v>
      </c>
      <c r="C42" s="16" t="s">
        <v>86</v>
      </c>
      <c r="D42" s="40"/>
      <c r="E42" s="17"/>
      <c r="F42" s="18"/>
      <c r="G42" s="19"/>
      <c r="H42" s="18"/>
      <c r="I42" s="81"/>
      <c r="J42" s="82"/>
      <c r="K42" s="81" t="s">
        <v>12</v>
      </c>
      <c r="L42" s="83">
        <f>SUM(L43:L44)</f>
        <v>15000000</v>
      </c>
      <c r="M42"/>
      <c r="N42" s="9">
        <f>SUM(L43:L44)</f>
        <v>15000000</v>
      </c>
    </row>
    <row r="43" spans="2:14" x14ac:dyDescent="0.3">
      <c r="B43" s="41"/>
      <c r="C43" s="50" t="s">
        <v>87</v>
      </c>
      <c r="D43" s="47" t="s">
        <v>88</v>
      </c>
      <c r="E43" s="44">
        <v>1</v>
      </c>
      <c r="F43" s="45" t="s">
        <v>89</v>
      </c>
      <c r="G43" s="46">
        <v>1</v>
      </c>
      <c r="H43" s="45" t="s">
        <v>20</v>
      </c>
      <c r="I43" s="84" t="s">
        <v>12</v>
      </c>
      <c r="J43" s="95">
        <v>5000000</v>
      </c>
      <c r="K43" s="84" t="s">
        <v>12</v>
      </c>
      <c r="L43" s="86">
        <f>E43*G43*J43</f>
        <v>5000000</v>
      </c>
      <c r="M43"/>
      <c r="N43"/>
    </row>
    <row r="44" spans="2:14" x14ac:dyDescent="0.3">
      <c r="B44" s="37"/>
      <c r="C44" s="26" t="s">
        <v>90</v>
      </c>
      <c r="D44" s="38" t="s">
        <v>91</v>
      </c>
      <c r="E44" s="28">
        <v>20</v>
      </c>
      <c r="F44" s="29" t="s">
        <v>92</v>
      </c>
      <c r="G44" s="30">
        <v>1</v>
      </c>
      <c r="H44" s="29" t="s">
        <v>20</v>
      </c>
      <c r="I44" s="84" t="s">
        <v>12</v>
      </c>
      <c r="J44" s="87">
        <v>500000</v>
      </c>
      <c r="K44" s="84" t="s">
        <v>12</v>
      </c>
      <c r="L44" s="98">
        <f>E44*G44*J44</f>
        <v>10000000</v>
      </c>
      <c r="M44"/>
      <c r="N44"/>
    </row>
    <row r="45" spans="2:14" x14ac:dyDescent="0.3">
      <c r="B45" s="39" t="s">
        <v>93</v>
      </c>
      <c r="C45" s="16" t="s">
        <v>94</v>
      </c>
      <c r="D45" s="40"/>
      <c r="E45" s="17"/>
      <c r="F45" s="18"/>
      <c r="G45" s="19"/>
      <c r="H45" s="18"/>
      <c r="I45" s="81"/>
      <c r="J45" s="82"/>
      <c r="K45" s="81" t="s">
        <v>12</v>
      </c>
      <c r="L45" s="83">
        <f>SUM(L46:L49)</f>
        <v>33750000</v>
      </c>
      <c r="M45"/>
      <c r="N45" s="9">
        <f>SUM(L46:L49)</f>
        <v>33750000</v>
      </c>
    </row>
    <row r="46" spans="2:14" x14ac:dyDescent="0.3">
      <c r="B46" s="41"/>
      <c r="C46" s="50" t="s">
        <v>95</v>
      </c>
      <c r="D46" s="50" t="s">
        <v>96</v>
      </c>
      <c r="E46" s="44">
        <v>30</v>
      </c>
      <c r="F46" s="45" t="s">
        <v>81</v>
      </c>
      <c r="G46" s="46">
        <v>1</v>
      </c>
      <c r="H46" s="45" t="s">
        <v>20</v>
      </c>
      <c r="I46" s="84" t="s">
        <v>12</v>
      </c>
      <c r="J46" s="95">
        <v>125000</v>
      </c>
      <c r="K46" s="84" t="s">
        <v>12</v>
      </c>
      <c r="L46" s="86">
        <f>E46*G46*J46</f>
        <v>3750000</v>
      </c>
      <c r="M46"/>
      <c r="N46"/>
    </row>
    <row r="47" spans="2:14" ht="24" x14ac:dyDescent="0.3">
      <c r="B47" s="37"/>
      <c r="C47" s="26" t="s">
        <v>154</v>
      </c>
      <c r="D47" s="51" t="s">
        <v>98</v>
      </c>
      <c r="E47" s="28">
        <v>100</v>
      </c>
      <c r="F47" s="29" t="s">
        <v>81</v>
      </c>
      <c r="G47" s="30">
        <v>1</v>
      </c>
      <c r="H47" s="29" t="s">
        <v>20</v>
      </c>
      <c r="I47" s="84" t="s">
        <v>12</v>
      </c>
      <c r="J47" s="87">
        <v>150000</v>
      </c>
      <c r="K47" s="84" t="s">
        <v>12</v>
      </c>
      <c r="L47" s="98">
        <f>E47*G47*J47</f>
        <v>15000000</v>
      </c>
      <c r="M47"/>
      <c r="N47"/>
    </row>
    <row r="48" spans="2:14" x14ac:dyDescent="0.3">
      <c r="B48" s="37"/>
      <c r="C48" s="26" t="s">
        <v>99</v>
      </c>
      <c r="D48" s="51" t="s">
        <v>155</v>
      </c>
      <c r="E48" s="28">
        <v>10</v>
      </c>
      <c r="F48" s="29" t="s">
        <v>81</v>
      </c>
      <c r="G48" s="30">
        <v>1</v>
      </c>
      <c r="H48" s="29" t="s">
        <v>20</v>
      </c>
      <c r="I48" s="84" t="s">
        <v>12</v>
      </c>
      <c r="J48" s="87">
        <v>1000000</v>
      </c>
      <c r="K48" s="84" t="s">
        <v>12</v>
      </c>
      <c r="L48" s="98">
        <f>E48*G48*J48</f>
        <v>10000000</v>
      </c>
      <c r="M48"/>
    </row>
    <row r="49" spans="2:15" x14ac:dyDescent="0.3">
      <c r="B49" s="120"/>
      <c r="C49" s="50" t="s">
        <v>101</v>
      </c>
      <c r="D49" s="50" t="s">
        <v>102</v>
      </c>
      <c r="E49" s="44">
        <v>1</v>
      </c>
      <c r="F49" s="45" t="s">
        <v>62</v>
      </c>
      <c r="G49" s="46">
        <v>1</v>
      </c>
      <c r="H49" s="45" t="s">
        <v>20</v>
      </c>
      <c r="I49" s="84" t="s">
        <v>12</v>
      </c>
      <c r="J49" s="122">
        <v>5000000</v>
      </c>
      <c r="K49" s="84" t="s">
        <v>12</v>
      </c>
      <c r="L49" s="124">
        <f>E49*G49*J49</f>
        <v>5000000</v>
      </c>
      <c r="M49"/>
    </row>
    <row r="50" spans="2:15" x14ac:dyDescent="0.3">
      <c r="B50" s="15" t="s">
        <v>104</v>
      </c>
      <c r="C50" s="16" t="s">
        <v>105</v>
      </c>
      <c r="D50" s="16"/>
      <c r="E50" s="17"/>
      <c r="F50" s="18"/>
      <c r="G50" s="19"/>
      <c r="H50" s="18"/>
      <c r="I50" s="81"/>
      <c r="J50" s="82"/>
      <c r="K50" s="81" t="s">
        <v>12</v>
      </c>
      <c r="L50" s="83">
        <f>SUM(L51:L52)</f>
        <v>15000000</v>
      </c>
      <c r="M50"/>
      <c r="N50" s="9">
        <f>SUM(L51:L52)</f>
        <v>15000000</v>
      </c>
    </row>
    <row r="51" spans="2:15" x14ac:dyDescent="0.3">
      <c r="B51" s="54"/>
      <c r="C51" s="50" t="s">
        <v>106</v>
      </c>
      <c r="D51" s="126" t="s">
        <v>107</v>
      </c>
      <c r="E51" s="55">
        <v>1</v>
      </c>
      <c r="F51" s="56" t="s">
        <v>108</v>
      </c>
      <c r="G51" s="57">
        <v>1</v>
      </c>
      <c r="H51" s="56" t="s">
        <v>35</v>
      </c>
      <c r="I51" s="84" t="s">
        <v>12</v>
      </c>
      <c r="J51" s="100">
        <v>7500000</v>
      </c>
      <c r="K51" s="84" t="s">
        <v>12</v>
      </c>
      <c r="L51" s="101">
        <f>SUM(E51*G51*J51)</f>
        <v>7500000</v>
      </c>
      <c r="M51"/>
    </row>
    <row r="52" spans="2:15" x14ac:dyDescent="0.3">
      <c r="B52" s="37"/>
      <c r="C52" s="26" t="s">
        <v>109</v>
      </c>
      <c r="D52" s="127" t="s">
        <v>110</v>
      </c>
      <c r="E52" s="28">
        <v>1</v>
      </c>
      <c r="F52" s="29" t="s">
        <v>108</v>
      </c>
      <c r="G52" s="30">
        <v>1</v>
      </c>
      <c r="H52" s="29" t="s">
        <v>35</v>
      </c>
      <c r="I52" s="84" t="s">
        <v>12</v>
      </c>
      <c r="J52" s="87">
        <v>7500000</v>
      </c>
      <c r="K52" s="84" t="s">
        <v>12</v>
      </c>
      <c r="L52" s="88">
        <f>SUM(E52*G52*J52)</f>
        <v>7500000</v>
      </c>
      <c r="M52"/>
    </row>
    <row r="53" spans="2:15" x14ac:dyDescent="0.3">
      <c r="B53" s="15" t="s">
        <v>111</v>
      </c>
      <c r="C53" s="16" t="s">
        <v>112</v>
      </c>
      <c r="D53" s="16"/>
      <c r="E53" s="17"/>
      <c r="F53" s="18"/>
      <c r="G53" s="19"/>
      <c r="H53" s="18"/>
      <c r="I53" s="81"/>
      <c r="J53" s="82"/>
      <c r="K53" s="81" t="s">
        <v>12</v>
      </c>
      <c r="L53" s="83">
        <f>SUM(L54:L56)</f>
        <v>7600000</v>
      </c>
      <c r="M53"/>
      <c r="N53" s="9">
        <f>SUM(L54:L56)</f>
        <v>7600000</v>
      </c>
    </row>
    <row r="54" spans="2:15" x14ac:dyDescent="0.3">
      <c r="B54" s="54"/>
      <c r="C54" s="50" t="s">
        <v>113</v>
      </c>
      <c r="D54" s="50" t="s">
        <v>114</v>
      </c>
      <c r="E54" s="55">
        <v>300</v>
      </c>
      <c r="F54" s="56" t="s">
        <v>26</v>
      </c>
      <c r="G54" s="57">
        <v>1</v>
      </c>
      <c r="H54" s="56" t="s">
        <v>35</v>
      </c>
      <c r="I54" s="84" t="s">
        <v>12</v>
      </c>
      <c r="J54" s="100">
        <v>7000</v>
      </c>
      <c r="K54" s="84" t="s">
        <v>12</v>
      </c>
      <c r="L54" s="101">
        <f>SUM(E54*G54*J54)</f>
        <v>2100000</v>
      </c>
      <c r="M54"/>
    </row>
    <row r="55" spans="2:15" x14ac:dyDescent="0.3">
      <c r="B55" s="37"/>
      <c r="C55" s="26" t="s">
        <v>115</v>
      </c>
      <c r="D55" s="26" t="s">
        <v>116</v>
      </c>
      <c r="E55" s="28">
        <v>1</v>
      </c>
      <c r="F55" s="29" t="s">
        <v>108</v>
      </c>
      <c r="G55" s="30">
        <v>1</v>
      </c>
      <c r="H55" s="29" t="s">
        <v>35</v>
      </c>
      <c r="I55" s="84" t="s">
        <v>12</v>
      </c>
      <c r="J55" s="87">
        <v>500000</v>
      </c>
      <c r="K55" s="84" t="s">
        <v>12</v>
      </c>
      <c r="L55" s="88">
        <f>SUM(E55*G55*J55)</f>
        <v>500000</v>
      </c>
      <c r="M55"/>
    </row>
    <row r="56" spans="2:15" x14ac:dyDescent="0.3">
      <c r="B56" s="31"/>
      <c r="C56" s="50" t="s">
        <v>156</v>
      </c>
      <c r="D56" s="50" t="s">
        <v>102</v>
      </c>
      <c r="E56" s="44">
        <v>1</v>
      </c>
      <c r="F56" s="45" t="s">
        <v>62</v>
      </c>
      <c r="G56" s="46">
        <v>1</v>
      </c>
      <c r="H56" s="45" t="s">
        <v>20</v>
      </c>
      <c r="I56" s="125" t="s">
        <v>12</v>
      </c>
      <c r="J56" s="122">
        <v>5000000</v>
      </c>
      <c r="K56" s="125" t="s">
        <v>12</v>
      </c>
      <c r="L56" s="97">
        <f>J56</f>
        <v>5000000</v>
      </c>
      <c r="M56"/>
    </row>
    <row r="57" spans="2:15" x14ac:dyDescent="0.3">
      <c r="B57" s="39" t="s">
        <v>117</v>
      </c>
      <c r="C57" s="18" t="s">
        <v>118</v>
      </c>
      <c r="D57" s="121"/>
      <c r="E57" s="79"/>
      <c r="F57" s="18"/>
      <c r="G57" s="72"/>
      <c r="H57" s="18"/>
      <c r="I57" s="79"/>
      <c r="J57" s="108"/>
      <c r="K57" s="79" t="s">
        <v>12</v>
      </c>
      <c r="L57" s="83">
        <f>L58</f>
        <v>40000000</v>
      </c>
      <c r="M57"/>
      <c r="N57" s="9">
        <f>SUM(L58:L58)</f>
        <v>40000000</v>
      </c>
    </row>
    <row r="58" spans="2:15" x14ac:dyDescent="0.3">
      <c r="B58" s="73"/>
      <c r="C58" s="21" t="s">
        <v>119</v>
      </c>
      <c r="D58" s="123" t="s">
        <v>120</v>
      </c>
      <c r="E58" s="75">
        <v>50</v>
      </c>
      <c r="F58" s="76" t="s">
        <v>81</v>
      </c>
      <c r="G58" s="77">
        <v>1</v>
      </c>
      <c r="H58" s="76" t="s">
        <v>20</v>
      </c>
      <c r="I58" s="84" t="s">
        <v>12</v>
      </c>
      <c r="J58" s="109">
        <v>800000</v>
      </c>
      <c r="K58" s="84" t="s">
        <v>12</v>
      </c>
      <c r="L58" s="86">
        <f>E58*G58*J58</f>
        <v>40000000</v>
      </c>
      <c r="M58"/>
    </row>
    <row r="59" spans="2:15" x14ac:dyDescent="0.3">
      <c r="B59" s="39" t="s">
        <v>121</v>
      </c>
      <c r="C59" s="18" t="s">
        <v>122</v>
      </c>
      <c r="D59" s="121"/>
      <c r="E59" s="79"/>
      <c r="F59" s="18"/>
      <c r="G59" s="72"/>
      <c r="H59" s="18"/>
      <c r="I59" s="79"/>
      <c r="J59" s="108"/>
      <c r="K59" s="79" t="s">
        <v>12</v>
      </c>
      <c r="L59" s="83">
        <f>L60</f>
        <v>30000000</v>
      </c>
      <c r="M59"/>
      <c r="N59" s="9">
        <f>SUM(L60:L60)</f>
        <v>30000000</v>
      </c>
    </row>
    <row r="60" spans="2:15" x14ac:dyDescent="0.3">
      <c r="B60" s="73"/>
      <c r="C60" s="21" t="s">
        <v>123</v>
      </c>
      <c r="D60" s="123" t="s">
        <v>124</v>
      </c>
      <c r="E60" s="75">
        <v>1</v>
      </c>
      <c r="F60" s="76" t="s">
        <v>125</v>
      </c>
      <c r="G60" s="77">
        <v>1</v>
      </c>
      <c r="H60" s="76" t="s">
        <v>20</v>
      </c>
      <c r="I60" s="84" t="s">
        <v>12</v>
      </c>
      <c r="J60" s="109">
        <v>30000000</v>
      </c>
      <c r="K60" s="84" t="s">
        <v>12</v>
      </c>
      <c r="L60" s="86">
        <f>E60*G60*J60</f>
        <v>30000000</v>
      </c>
      <c r="M60"/>
    </row>
    <row r="61" spans="2:15" x14ac:dyDescent="0.3">
      <c r="B61" s="225" t="s">
        <v>126</v>
      </c>
      <c r="C61" s="226"/>
      <c r="D61" s="226"/>
      <c r="E61" s="226"/>
      <c r="F61" s="226"/>
      <c r="G61" s="226"/>
      <c r="H61" s="226"/>
      <c r="I61" s="226"/>
      <c r="J61" s="227"/>
      <c r="K61" s="79" t="s">
        <v>12</v>
      </c>
      <c r="L61" s="111">
        <v>101000000</v>
      </c>
      <c r="M61"/>
      <c r="N61" s="10">
        <f>L61*15%+L61</f>
        <v>116150000</v>
      </c>
      <c r="O61" s="94">
        <f>L62*11%</f>
        <v>100056000</v>
      </c>
    </row>
    <row r="62" spans="2:15" x14ac:dyDescent="0.3">
      <c r="B62" s="225" t="s">
        <v>127</v>
      </c>
      <c r="C62" s="226"/>
      <c r="D62" s="226"/>
      <c r="E62" s="226"/>
      <c r="F62" s="226"/>
      <c r="G62" s="226"/>
      <c r="H62" s="226"/>
      <c r="I62" s="226"/>
      <c r="J62" s="227"/>
      <c r="K62" s="79" t="s">
        <v>12</v>
      </c>
      <c r="L62" s="111">
        <f>L6+L23+L30+L35+L38+L42+L45+L50+L53+L59+L61+L57</f>
        <v>909600000</v>
      </c>
      <c r="M62"/>
      <c r="N62" s="10">
        <f>L62*15%+L62</f>
        <v>1046040000</v>
      </c>
      <c r="O62" s="94">
        <v>909600000</v>
      </c>
    </row>
    <row r="63" spans="2:15" x14ac:dyDescent="0.3">
      <c r="K63" s="112"/>
      <c r="L63" s="113"/>
      <c r="O63" s="94">
        <f>O62-L62</f>
        <v>0</v>
      </c>
    </row>
    <row r="64" spans="2:15" x14ac:dyDescent="0.3">
      <c r="K64" s="112"/>
      <c r="L64" s="114"/>
      <c r="O64" s="94">
        <f>O62*11%</f>
        <v>100056000</v>
      </c>
    </row>
    <row r="65" spans="2:15" ht="16.5" customHeight="1" x14ac:dyDescent="0.3">
      <c r="B65" s="7" t="s">
        <v>3</v>
      </c>
      <c r="C65" s="8" t="s">
        <v>4</v>
      </c>
      <c r="D65" s="8" t="s">
        <v>5</v>
      </c>
      <c r="E65" s="216" t="s">
        <v>6</v>
      </c>
      <c r="F65" s="217"/>
      <c r="G65" s="216" t="s">
        <v>7</v>
      </c>
      <c r="H65" s="218"/>
      <c r="I65" s="219" t="s">
        <v>8</v>
      </c>
      <c r="J65" s="220"/>
      <c r="K65" s="223" t="s">
        <v>9</v>
      </c>
      <c r="L65" s="224"/>
      <c r="M65"/>
      <c r="N65"/>
    </row>
    <row r="66" spans="2:15" x14ac:dyDescent="0.3">
      <c r="B66" s="15" t="s">
        <v>128</v>
      </c>
      <c r="C66" s="16" t="s">
        <v>129</v>
      </c>
      <c r="D66" s="16"/>
      <c r="E66" s="17"/>
      <c r="F66" s="18"/>
      <c r="G66" s="17"/>
      <c r="H66" s="18"/>
      <c r="I66" s="81"/>
      <c r="J66" s="82"/>
      <c r="K66" s="81" t="s">
        <v>12</v>
      </c>
      <c r="L66" s="83">
        <f>SUM(L67:L69)</f>
        <v>778000000</v>
      </c>
      <c r="M66"/>
      <c r="N66" s="9">
        <f>SUM(L71:L83)</f>
        <v>2502950000</v>
      </c>
    </row>
    <row r="67" spans="2:15" x14ac:dyDescent="0.3">
      <c r="B67" s="31"/>
      <c r="C67" s="32" t="s">
        <v>130</v>
      </c>
      <c r="D67" s="36" t="s">
        <v>157</v>
      </c>
      <c r="E67" s="33">
        <v>500</v>
      </c>
      <c r="F67" s="34" t="s">
        <v>76</v>
      </c>
      <c r="G67" s="33">
        <v>1</v>
      </c>
      <c r="H67" s="34" t="s">
        <v>17</v>
      </c>
      <c r="I67" s="84" t="s">
        <v>12</v>
      </c>
      <c r="J67" s="87">
        <v>275000</v>
      </c>
      <c r="K67" s="89" t="s">
        <v>12</v>
      </c>
      <c r="L67" s="88">
        <f>E67*G67*J67</f>
        <v>137500000</v>
      </c>
      <c r="M67"/>
      <c r="N67"/>
    </row>
    <row r="68" spans="2:15" x14ac:dyDescent="0.3">
      <c r="B68" s="31"/>
      <c r="C68" s="32" t="s">
        <v>132</v>
      </c>
      <c r="D68" s="36" t="s">
        <v>157</v>
      </c>
      <c r="E68" s="33">
        <v>200</v>
      </c>
      <c r="F68" s="34" t="s">
        <v>76</v>
      </c>
      <c r="G68" s="33">
        <v>2</v>
      </c>
      <c r="H68" s="34" t="s">
        <v>134</v>
      </c>
      <c r="I68" s="84" t="s">
        <v>12</v>
      </c>
      <c r="J68" s="87">
        <v>800000</v>
      </c>
      <c r="K68" s="89" t="s">
        <v>12</v>
      </c>
      <c r="L68" s="88">
        <f>E68*G68*J68</f>
        <v>320000000</v>
      </c>
      <c r="M68"/>
      <c r="N68"/>
    </row>
    <row r="69" spans="2:15" x14ac:dyDescent="0.3">
      <c r="B69" s="31"/>
      <c r="C69" s="32" t="s">
        <v>135</v>
      </c>
      <c r="D69" s="36" t="s">
        <v>157</v>
      </c>
      <c r="E69" s="33">
        <v>500</v>
      </c>
      <c r="F69" s="34" t="s">
        <v>76</v>
      </c>
      <c r="G69" s="33">
        <v>1</v>
      </c>
      <c r="H69" s="34" t="s">
        <v>134</v>
      </c>
      <c r="I69" s="84" t="s">
        <v>12</v>
      </c>
      <c r="J69" s="87">
        <v>641000</v>
      </c>
      <c r="K69" s="84" t="s">
        <v>12</v>
      </c>
      <c r="L69" s="88">
        <f>E69*G69*J69</f>
        <v>320500000</v>
      </c>
      <c r="M69"/>
      <c r="N69"/>
    </row>
    <row r="70" spans="2:15" x14ac:dyDescent="0.3">
      <c r="B70" s="15" t="s">
        <v>137</v>
      </c>
      <c r="C70" s="16" t="s">
        <v>138</v>
      </c>
      <c r="D70" s="16"/>
      <c r="E70" s="17"/>
      <c r="F70" s="18"/>
      <c r="G70" s="17"/>
      <c r="H70" s="18"/>
      <c r="I70" s="81"/>
      <c r="J70" s="82"/>
      <c r="K70" s="81" t="s">
        <v>12</v>
      </c>
      <c r="L70" s="83">
        <f>SUM(L71:L74)</f>
        <v>12450000</v>
      </c>
      <c r="M70"/>
      <c r="N70" s="9">
        <f>SUM(L74:L86)</f>
        <v>2491250000</v>
      </c>
    </row>
    <row r="71" spans="2:15" x14ac:dyDescent="0.3">
      <c r="B71" s="31"/>
      <c r="C71" s="32" t="s">
        <v>139</v>
      </c>
      <c r="D71" s="36"/>
      <c r="E71" s="33">
        <v>1</v>
      </c>
      <c r="F71" s="34" t="s">
        <v>76</v>
      </c>
      <c r="G71" s="33">
        <v>3</v>
      </c>
      <c r="H71" s="34" t="s">
        <v>140</v>
      </c>
      <c r="I71" s="89" t="s">
        <v>12</v>
      </c>
      <c r="J71" s="87">
        <v>1200000</v>
      </c>
      <c r="K71" s="89" t="s">
        <v>12</v>
      </c>
      <c r="L71" s="88">
        <f>E71*G71*J71</f>
        <v>3600000</v>
      </c>
      <c r="M71"/>
      <c r="N71"/>
    </row>
    <row r="72" spans="2:15" x14ac:dyDescent="0.3">
      <c r="B72" s="31"/>
      <c r="C72" s="32" t="s">
        <v>141</v>
      </c>
      <c r="D72" s="36"/>
      <c r="E72" s="33">
        <v>2</v>
      </c>
      <c r="F72" s="34" t="s">
        <v>76</v>
      </c>
      <c r="G72" s="33">
        <v>3</v>
      </c>
      <c r="H72" s="34" t="s">
        <v>140</v>
      </c>
      <c r="I72" s="84" t="s">
        <v>12</v>
      </c>
      <c r="J72" s="87">
        <v>1000000</v>
      </c>
      <c r="K72" s="84" t="s">
        <v>12</v>
      </c>
      <c r="L72" s="88">
        <f>E72*G72*J72</f>
        <v>6000000</v>
      </c>
      <c r="M72"/>
      <c r="N72"/>
    </row>
    <row r="73" spans="2:15" x14ac:dyDescent="0.3">
      <c r="B73" s="31"/>
      <c r="C73" s="32" t="s">
        <v>142</v>
      </c>
      <c r="D73" s="36"/>
      <c r="E73" s="33">
        <v>1</v>
      </c>
      <c r="F73" s="34" t="s">
        <v>76</v>
      </c>
      <c r="G73" s="33">
        <v>3</v>
      </c>
      <c r="H73" s="34" t="s">
        <v>140</v>
      </c>
      <c r="I73" s="84" t="s">
        <v>12</v>
      </c>
      <c r="J73" s="87">
        <v>700000</v>
      </c>
      <c r="K73" s="84" t="s">
        <v>12</v>
      </c>
      <c r="L73" s="88">
        <f>E73*G73*J73</f>
        <v>2100000</v>
      </c>
      <c r="M73"/>
      <c r="N73"/>
    </row>
    <row r="74" spans="2:15" x14ac:dyDescent="0.3">
      <c r="B74" s="31"/>
      <c r="C74" s="32" t="s">
        <v>143</v>
      </c>
      <c r="D74" s="36"/>
      <c r="E74" s="33">
        <v>1</v>
      </c>
      <c r="F74" s="34" t="s">
        <v>76</v>
      </c>
      <c r="G74" s="33">
        <v>1</v>
      </c>
      <c r="H74" s="34" t="s">
        <v>144</v>
      </c>
      <c r="I74" s="84" t="s">
        <v>12</v>
      </c>
      <c r="J74" s="87">
        <v>750000</v>
      </c>
      <c r="K74" s="84" t="s">
        <v>12</v>
      </c>
      <c r="L74" s="88">
        <f>E74*G74*J74</f>
        <v>750000</v>
      </c>
      <c r="M74"/>
      <c r="N74"/>
    </row>
    <row r="75" spans="2:15" x14ac:dyDescent="0.3">
      <c r="B75" s="225" t="s">
        <v>127</v>
      </c>
      <c r="C75" s="226"/>
      <c r="D75" s="226"/>
      <c r="E75" s="226"/>
      <c r="F75" s="226"/>
      <c r="G75" s="226"/>
      <c r="H75" s="226"/>
      <c r="I75" s="226"/>
      <c r="J75" s="227"/>
      <c r="K75" s="79" t="s">
        <v>12</v>
      </c>
      <c r="L75" s="111">
        <f>L70+L66</f>
        <v>790450000</v>
      </c>
      <c r="M75"/>
      <c r="N75" s="10">
        <f>L75*15%+L75</f>
        <v>909017500</v>
      </c>
    </row>
    <row r="76" spans="2:15" x14ac:dyDescent="0.3">
      <c r="D76" s="115"/>
      <c r="L76" s="117">
        <f>L75+L62</f>
        <v>1700050000</v>
      </c>
      <c r="O76">
        <v>1332775000</v>
      </c>
    </row>
  </sheetData>
  <mergeCells count="14">
    <mergeCell ref="K65:L65"/>
    <mergeCell ref="B75:J75"/>
    <mergeCell ref="B61:J61"/>
    <mergeCell ref="B62:J62"/>
    <mergeCell ref="E65:F65"/>
    <mergeCell ref="G65:H65"/>
    <mergeCell ref="I65:J65"/>
    <mergeCell ref="B2:L2"/>
    <mergeCell ref="B3:L3"/>
    <mergeCell ref="B4:L4"/>
    <mergeCell ref="E5:F5"/>
    <mergeCell ref="G5:H5"/>
    <mergeCell ref="I5:J5"/>
    <mergeCell ref="K5:L5"/>
  </mergeCells>
  <pageMargins left="0.70866141732283505" right="0.70866141732283505" top="0.74803149606299202" bottom="0.74803149606299202" header="0.31496062992126" footer="0.31496062992126"/>
  <pageSetup paperSize="9" scale="78" fitToHeight="0" orientation="portrait" r:id="rId1"/>
  <rowBreaks count="1" manualBreakCount="1">
    <brk id="6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82"/>
  <sheetViews>
    <sheetView topLeftCell="A55" zoomScale="120" zoomScaleNormal="120" zoomScaleSheetLayoutView="80" workbookViewId="0">
      <selection activeCell="L77" sqref="L77"/>
    </sheetView>
  </sheetViews>
  <sheetFormatPr defaultColWidth="9" defaultRowHeight="14.4" x14ac:dyDescent="0.3"/>
  <cols>
    <col min="1" max="1" width="2.44140625" customWidth="1"/>
    <col min="2" max="2" width="4.77734375" customWidth="1"/>
    <col min="3" max="3" width="22.21875" customWidth="1"/>
    <col min="4" max="4" width="30.21875" customWidth="1"/>
    <col min="5" max="5" width="3.44140625" style="2" customWidth="1"/>
    <col min="6" max="6" width="6.44140625" style="2" customWidth="1"/>
    <col min="7" max="7" width="2.5546875" style="11" customWidth="1"/>
    <col min="8" max="8" width="5.5546875" customWidth="1"/>
    <col min="9" max="9" width="3.5546875" customWidth="1"/>
    <col min="10" max="10" width="10.77734375" customWidth="1"/>
    <col min="11" max="11" width="3.77734375" customWidth="1"/>
    <col min="12" max="12" width="13" style="1" customWidth="1"/>
    <col min="13" max="13" width="5.44140625" style="2" customWidth="1"/>
    <col min="14" max="14" width="14.44140625" style="2" hidden="1" customWidth="1"/>
    <col min="15" max="15" width="17.5546875" customWidth="1"/>
    <col min="16" max="16" width="15" customWidth="1"/>
    <col min="17" max="17" width="11.5546875" customWidth="1"/>
    <col min="18" max="18" width="12.5546875" customWidth="1"/>
  </cols>
  <sheetData>
    <row r="1" spans="2:15" ht="6" customHeight="1" x14ac:dyDescent="0.3">
      <c r="B1" s="3"/>
      <c r="C1" s="3"/>
      <c r="D1" s="3"/>
      <c r="E1" s="12"/>
      <c r="F1" s="6"/>
      <c r="G1" s="13"/>
      <c r="H1" s="14"/>
      <c r="I1" s="4"/>
      <c r="J1" s="4"/>
      <c r="K1" s="4"/>
      <c r="L1" s="80"/>
      <c r="M1" s="5"/>
      <c r="N1" s="6"/>
      <c r="O1" s="4"/>
    </row>
    <row r="2" spans="2:15" ht="18" x14ac:dyDescent="0.3">
      <c r="B2" s="210" t="s">
        <v>158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  <c r="M2"/>
      <c r="N2"/>
    </row>
    <row r="3" spans="2:15" ht="18" x14ac:dyDescent="0.3">
      <c r="B3" s="213" t="s">
        <v>159</v>
      </c>
      <c r="C3" s="214"/>
      <c r="D3" s="214"/>
      <c r="E3" s="214"/>
      <c r="F3" s="214"/>
      <c r="G3" s="214"/>
      <c r="H3" s="214"/>
      <c r="I3" s="214"/>
      <c r="J3" s="214"/>
      <c r="K3" s="214"/>
      <c r="L3" s="215"/>
      <c r="M3"/>
      <c r="N3"/>
    </row>
    <row r="4" spans="2:15" ht="20.25" customHeight="1" x14ac:dyDescent="0.3">
      <c r="B4" s="213" t="s">
        <v>160</v>
      </c>
      <c r="C4" s="214"/>
      <c r="D4" s="214"/>
      <c r="E4" s="214"/>
      <c r="F4" s="214"/>
      <c r="G4" s="214"/>
      <c r="H4" s="214"/>
      <c r="I4" s="214"/>
      <c r="J4" s="214"/>
      <c r="K4" s="214"/>
      <c r="L4" s="215"/>
      <c r="M4"/>
      <c r="N4"/>
    </row>
    <row r="5" spans="2:15" ht="16.5" customHeight="1" x14ac:dyDescent="0.3">
      <c r="B5" s="7" t="s">
        <v>3</v>
      </c>
      <c r="C5" s="8" t="s">
        <v>4</v>
      </c>
      <c r="D5" s="8" t="s">
        <v>5</v>
      </c>
      <c r="E5" s="216" t="s">
        <v>6</v>
      </c>
      <c r="F5" s="217"/>
      <c r="G5" s="216" t="s">
        <v>7</v>
      </c>
      <c r="H5" s="218"/>
      <c r="I5" s="219" t="s">
        <v>8</v>
      </c>
      <c r="J5" s="220"/>
      <c r="K5" s="221" t="s">
        <v>9</v>
      </c>
      <c r="L5" s="222"/>
      <c r="M5"/>
      <c r="N5"/>
    </row>
    <row r="6" spans="2:15" x14ac:dyDescent="0.3">
      <c r="B6" s="15" t="s">
        <v>10</v>
      </c>
      <c r="C6" s="16" t="s">
        <v>11</v>
      </c>
      <c r="D6" s="16"/>
      <c r="E6" s="17"/>
      <c r="F6" s="18"/>
      <c r="G6" s="19"/>
      <c r="H6" s="18"/>
      <c r="I6" s="81"/>
      <c r="J6" s="82"/>
      <c r="K6" s="81" t="s">
        <v>12</v>
      </c>
      <c r="L6" s="83">
        <f>SUM(L8:L22)</f>
        <v>167500000</v>
      </c>
      <c r="M6"/>
      <c r="N6" s="9">
        <f>SUM(L8:L22)</f>
        <v>167500000</v>
      </c>
    </row>
    <row r="7" spans="2:15" x14ac:dyDescent="0.3">
      <c r="B7" s="20">
        <v>1</v>
      </c>
      <c r="C7" s="21" t="s">
        <v>13</v>
      </c>
      <c r="D7" s="21"/>
      <c r="E7" s="22"/>
      <c r="F7" s="23"/>
      <c r="G7" s="24"/>
      <c r="H7" s="23"/>
      <c r="I7" s="84"/>
      <c r="J7" s="85"/>
      <c r="K7" s="84"/>
      <c r="L7" s="86"/>
      <c r="M7"/>
      <c r="N7"/>
    </row>
    <row r="8" spans="2:15" x14ac:dyDescent="0.3">
      <c r="B8" s="25"/>
      <c r="C8" s="26" t="s">
        <v>14</v>
      </c>
      <c r="D8" s="27" t="s">
        <v>15</v>
      </c>
      <c r="E8" s="28">
        <v>1</v>
      </c>
      <c r="F8" s="29" t="s">
        <v>16</v>
      </c>
      <c r="G8" s="30">
        <v>1</v>
      </c>
      <c r="H8" s="29" t="s">
        <v>17</v>
      </c>
      <c r="I8" s="84" t="s">
        <v>12</v>
      </c>
      <c r="J8" s="87">
        <v>15000000</v>
      </c>
      <c r="K8" s="84" t="s">
        <v>12</v>
      </c>
      <c r="L8" s="88">
        <f>SUM(J8*G8*E8)</f>
        <v>15000000</v>
      </c>
      <c r="M8"/>
      <c r="N8"/>
    </row>
    <row r="9" spans="2:15" x14ac:dyDescent="0.3">
      <c r="B9" s="119"/>
      <c r="C9" s="32" t="s">
        <v>161</v>
      </c>
      <c r="D9" s="27" t="s">
        <v>162</v>
      </c>
      <c r="E9" s="33">
        <v>32</v>
      </c>
      <c r="F9" s="34" t="s">
        <v>163</v>
      </c>
      <c r="G9" s="35">
        <v>1</v>
      </c>
      <c r="H9" s="34" t="s">
        <v>164</v>
      </c>
      <c r="I9" s="84" t="s">
        <v>12</v>
      </c>
      <c r="J9" s="87">
        <v>0</v>
      </c>
      <c r="K9" s="84" t="s">
        <v>12</v>
      </c>
      <c r="L9" s="88">
        <f>SUM(J9*G9*E9)</f>
        <v>0</v>
      </c>
      <c r="M9"/>
      <c r="N9"/>
    </row>
    <row r="10" spans="2:15" x14ac:dyDescent="0.3">
      <c r="B10" s="31"/>
      <c r="C10" s="32" t="s">
        <v>149</v>
      </c>
      <c r="D10" s="27" t="s">
        <v>165</v>
      </c>
      <c r="E10" s="33">
        <v>1</v>
      </c>
      <c r="F10" s="34" t="s">
        <v>16</v>
      </c>
      <c r="G10" s="35">
        <v>1</v>
      </c>
      <c r="H10" s="34" t="s">
        <v>20</v>
      </c>
      <c r="I10" s="84" t="s">
        <v>12</v>
      </c>
      <c r="J10" s="87">
        <v>10000000</v>
      </c>
      <c r="K10" s="84" t="s">
        <v>12</v>
      </c>
      <c r="L10" s="88">
        <f>E10*G10*J10</f>
        <v>10000000</v>
      </c>
      <c r="M10"/>
      <c r="N10"/>
    </row>
    <row r="11" spans="2:15" x14ac:dyDescent="0.3">
      <c r="B11" s="31"/>
      <c r="C11" s="32" t="s">
        <v>151</v>
      </c>
      <c r="D11" s="27" t="s">
        <v>22</v>
      </c>
      <c r="E11" s="33">
        <v>1</v>
      </c>
      <c r="F11" s="34" t="s">
        <v>16</v>
      </c>
      <c r="G11" s="35">
        <v>1</v>
      </c>
      <c r="H11" s="34" t="s">
        <v>20</v>
      </c>
      <c r="I11" s="84" t="s">
        <v>12</v>
      </c>
      <c r="J11" s="85">
        <v>6500000</v>
      </c>
      <c r="K11" s="84" t="s">
        <v>12</v>
      </c>
      <c r="L11" s="86">
        <f>E11*G11*J11</f>
        <v>6500000</v>
      </c>
      <c r="M11"/>
      <c r="N11"/>
    </row>
    <row r="12" spans="2:15" x14ac:dyDescent="0.3">
      <c r="B12" s="31">
        <v>2</v>
      </c>
      <c r="C12" s="32" t="s">
        <v>23</v>
      </c>
      <c r="D12" s="36"/>
      <c r="E12" s="33"/>
      <c r="F12" s="34"/>
      <c r="G12" s="35"/>
      <c r="H12" s="34"/>
      <c r="I12" s="89"/>
      <c r="J12" s="87"/>
      <c r="K12" s="89"/>
      <c r="L12" s="88"/>
      <c r="M12"/>
      <c r="N12"/>
    </row>
    <row r="13" spans="2:15" x14ac:dyDescent="0.3">
      <c r="B13" s="31"/>
      <c r="C13" s="32" t="s">
        <v>24</v>
      </c>
      <c r="D13" s="36" t="s">
        <v>25</v>
      </c>
      <c r="E13" s="33">
        <v>1</v>
      </c>
      <c r="F13" s="34" t="s">
        <v>26</v>
      </c>
      <c r="G13" s="35">
        <v>2</v>
      </c>
      <c r="H13" s="34" t="s">
        <v>17</v>
      </c>
      <c r="I13" s="84" t="s">
        <v>12</v>
      </c>
      <c r="J13" s="87">
        <v>6500000</v>
      </c>
      <c r="K13" s="84" t="s">
        <v>12</v>
      </c>
      <c r="L13" s="88">
        <f>SUM(J13*G13*E13)</f>
        <v>13000000</v>
      </c>
      <c r="M13"/>
      <c r="N13"/>
    </row>
    <row r="14" spans="2:15" x14ac:dyDescent="0.3">
      <c r="B14" s="31">
        <v>3</v>
      </c>
      <c r="C14" s="32" t="s">
        <v>27</v>
      </c>
      <c r="D14" s="36"/>
      <c r="E14" s="33"/>
      <c r="F14" s="34"/>
      <c r="G14" s="35"/>
      <c r="H14" s="34"/>
      <c r="I14" s="89"/>
      <c r="J14" s="87"/>
      <c r="K14" s="89"/>
      <c r="L14" s="88"/>
      <c r="M14"/>
      <c r="N14"/>
    </row>
    <row r="15" spans="2:15" x14ac:dyDescent="0.3">
      <c r="B15" s="31"/>
      <c r="C15" s="32" t="s">
        <v>28</v>
      </c>
      <c r="D15" s="36" t="s">
        <v>29</v>
      </c>
      <c r="E15" s="33">
        <v>1</v>
      </c>
      <c r="F15" s="34" t="s">
        <v>30</v>
      </c>
      <c r="G15" s="35">
        <v>1</v>
      </c>
      <c r="H15" s="34" t="s">
        <v>20</v>
      </c>
      <c r="I15" s="84" t="s">
        <v>12</v>
      </c>
      <c r="J15" s="87">
        <v>10500000</v>
      </c>
      <c r="K15" s="84" t="s">
        <v>12</v>
      </c>
      <c r="L15" s="88">
        <f>SUM(E16*G16*J15)</f>
        <v>10500000</v>
      </c>
      <c r="M15"/>
      <c r="N15"/>
    </row>
    <row r="16" spans="2:15" x14ac:dyDescent="0.3">
      <c r="B16" s="31">
        <v>4</v>
      </c>
      <c r="C16" s="32" t="s">
        <v>31</v>
      </c>
      <c r="D16" s="36" t="s">
        <v>32</v>
      </c>
      <c r="E16" s="33">
        <v>1</v>
      </c>
      <c r="F16" s="34" t="s">
        <v>16</v>
      </c>
      <c r="G16" s="35">
        <v>1</v>
      </c>
      <c r="H16" s="34" t="s">
        <v>20</v>
      </c>
      <c r="I16" s="84" t="s">
        <v>12</v>
      </c>
      <c r="J16" s="87">
        <v>60000000</v>
      </c>
      <c r="K16" s="84" t="s">
        <v>12</v>
      </c>
      <c r="L16" s="88">
        <f>E16*G16*J16</f>
        <v>60000000</v>
      </c>
      <c r="M16"/>
      <c r="N16"/>
    </row>
    <row r="17" spans="2:17" x14ac:dyDescent="0.3">
      <c r="B17" s="31">
        <v>5</v>
      </c>
      <c r="C17" s="32" t="s">
        <v>33</v>
      </c>
      <c r="D17" s="36" t="s">
        <v>34</v>
      </c>
      <c r="E17" s="33">
        <v>1</v>
      </c>
      <c r="F17" s="34" t="s">
        <v>16</v>
      </c>
      <c r="G17" s="35">
        <v>1</v>
      </c>
      <c r="H17" s="34" t="s">
        <v>35</v>
      </c>
      <c r="I17" s="84" t="s">
        <v>12</v>
      </c>
      <c r="J17" s="87">
        <v>10000000</v>
      </c>
      <c r="K17" s="84" t="s">
        <v>12</v>
      </c>
      <c r="L17" s="88">
        <f>E17*G17*J17</f>
        <v>10000000</v>
      </c>
      <c r="M17"/>
      <c r="N17"/>
    </row>
    <row r="18" spans="2:17" x14ac:dyDescent="0.3">
      <c r="B18" s="37">
        <v>6</v>
      </c>
      <c r="C18" s="26" t="s">
        <v>36</v>
      </c>
      <c r="D18" s="38" t="s">
        <v>37</v>
      </c>
      <c r="E18" s="28">
        <v>1</v>
      </c>
      <c r="F18" s="29" t="s">
        <v>16</v>
      </c>
      <c r="G18" s="30">
        <v>1</v>
      </c>
      <c r="H18" s="29" t="s">
        <v>20</v>
      </c>
      <c r="I18" s="84" t="s">
        <v>12</v>
      </c>
      <c r="J18" s="87">
        <v>15000000</v>
      </c>
      <c r="K18" s="84" t="s">
        <v>12</v>
      </c>
      <c r="L18" s="88">
        <f>E18*G18*J18</f>
        <v>15000000</v>
      </c>
      <c r="M18"/>
      <c r="N18"/>
    </row>
    <row r="19" spans="2:17" x14ac:dyDescent="0.3">
      <c r="B19" s="37">
        <v>7</v>
      </c>
      <c r="C19" s="26" t="s">
        <v>38</v>
      </c>
      <c r="D19" s="38"/>
      <c r="E19" s="28">
        <v>1</v>
      </c>
      <c r="F19" s="29" t="s">
        <v>16</v>
      </c>
      <c r="G19" s="30">
        <v>1</v>
      </c>
      <c r="H19" s="29" t="s">
        <v>35</v>
      </c>
      <c r="I19" s="84" t="s">
        <v>12</v>
      </c>
      <c r="J19" s="87">
        <v>7500000</v>
      </c>
      <c r="K19" s="84" t="s">
        <v>12</v>
      </c>
      <c r="L19" s="88">
        <f>J19</f>
        <v>7500000</v>
      </c>
      <c r="M19"/>
      <c r="N19"/>
    </row>
    <row r="20" spans="2:17" x14ac:dyDescent="0.3">
      <c r="B20" s="37">
        <v>8</v>
      </c>
      <c r="C20" s="26" t="s">
        <v>39</v>
      </c>
      <c r="D20" s="38"/>
      <c r="E20" s="28"/>
      <c r="F20" s="29"/>
      <c r="G20" s="30"/>
      <c r="H20" s="29"/>
      <c r="I20" s="89"/>
      <c r="J20" s="87"/>
      <c r="K20" s="89"/>
      <c r="L20" s="88"/>
      <c r="M20"/>
      <c r="N20"/>
    </row>
    <row r="21" spans="2:17" x14ac:dyDescent="0.3">
      <c r="B21" s="37"/>
      <c r="C21" s="26" t="s">
        <v>40</v>
      </c>
      <c r="D21" s="38"/>
      <c r="E21" s="28">
        <v>1</v>
      </c>
      <c r="F21" s="29" t="s">
        <v>16</v>
      </c>
      <c r="G21" s="30">
        <v>1</v>
      </c>
      <c r="H21" s="29" t="s">
        <v>20</v>
      </c>
      <c r="I21" s="84" t="s">
        <v>12</v>
      </c>
      <c r="J21" s="87">
        <v>8000000</v>
      </c>
      <c r="K21" s="84" t="s">
        <v>12</v>
      </c>
      <c r="L21" s="88">
        <f t="shared" ref="L21:L22" si="0">SUM(J21*G21*E21)</f>
        <v>8000000</v>
      </c>
      <c r="M21"/>
    </row>
    <row r="22" spans="2:17" x14ac:dyDescent="0.3">
      <c r="B22" s="31"/>
      <c r="C22" s="32" t="s">
        <v>41</v>
      </c>
      <c r="D22" s="36"/>
      <c r="E22" s="33">
        <v>2</v>
      </c>
      <c r="F22" s="34" t="s">
        <v>16</v>
      </c>
      <c r="G22" s="35">
        <v>1</v>
      </c>
      <c r="H22" s="34" t="s">
        <v>20</v>
      </c>
      <c r="I22" s="84" t="s">
        <v>12</v>
      </c>
      <c r="J22" s="90">
        <v>6000000</v>
      </c>
      <c r="K22" s="84" t="s">
        <v>12</v>
      </c>
      <c r="L22" s="91">
        <f t="shared" si="0"/>
        <v>12000000</v>
      </c>
      <c r="M22"/>
      <c r="N22"/>
    </row>
    <row r="23" spans="2:17" x14ac:dyDescent="0.3">
      <c r="B23" s="39" t="s">
        <v>42</v>
      </c>
      <c r="C23" s="16" t="s">
        <v>43</v>
      </c>
      <c r="D23" s="40"/>
      <c r="E23" s="17"/>
      <c r="F23" s="18"/>
      <c r="G23" s="19"/>
      <c r="H23" s="18"/>
      <c r="I23" s="81"/>
      <c r="J23" s="82"/>
      <c r="K23" s="81" t="s">
        <v>12</v>
      </c>
      <c r="L23" s="92">
        <f>SUM(L24:L29)</f>
        <v>245350000</v>
      </c>
      <c r="M23"/>
      <c r="N23" s="9" t="e">
        <f>SUM(#REF!)</f>
        <v>#REF!</v>
      </c>
    </row>
    <row r="24" spans="2:17" x14ac:dyDescent="0.3">
      <c r="B24" s="41">
        <v>1</v>
      </c>
      <c r="C24" s="42" t="s">
        <v>166</v>
      </c>
      <c r="D24" s="43" t="s">
        <v>45</v>
      </c>
      <c r="E24" s="44">
        <v>1</v>
      </c>
      <c r="F24" s="45" t="s">
        <v>26</v>
      </c>
      <c r="G24" s="46">
        <v>1</v>
      </c>
      <c r="H24" s="45" t="s">
        <v>20</v>
      </c>
      <c r="I24" s="84" t="s">
        <v>12</v>
      </c>
      <c r="J24" s="85">
        <v>150000000</v>
      </c>
      <c r="K24" s="84" t="s">
        <v>12</v>
      </c>
      <c r="L24" s="93">
        <f t="shared" ref="L24:L29" si="1">SUM(E24*G24*J24)</f>
        <v>150000000</v>
      </c>
      <c r="M24"/>
      <c r="N24"/>
      <c r="O24" s="94"/>
      <c r="P24">
        <v>25000</v>
      </c>
      <c r="Q24">
        <v>100</v>
      </c>
    </row>
    <row r="25" spans="2:17" x14ac:dyDescent="0.3">
      <c r="B25" s="31">
        <v>2</v>
      </c>
      <c r="C25" s="32" t="s">
        <v>46</v>
      </c>
      <c r="D25" s="43" t="s">
        <v>47</v>
      </c>
      <c r="E25" s="33">
        <v>2</v>
      </c>
      <c r="F25" s="34" t="s">
        <v>26</v>
      </c>
      <c r="G25" s="35">
        <v>17</v>
      </c>
      <c r="H25" s="34" t="s">
        <v>48</v>
      </c>
      <c r="I25" s="84" t="s">
        <v>12</v>
      </c>
      <c r="J25" s="95">
        <v>1200000</v>
      </c>
      <c r="K25" s="84" t="s">
        <v>12</v>
      </c>
      <c r="L25" s="93">
        <f t="shared" si="1"/>
        <v>40800000</v>
      </c>
      <c r="M25"/>
      <c r="N25"/>
      <c r="P25" s="96">
        <f>P24*Q24</f>
        <v>2500000</v>
      </c>
    </row>
    <row r="26" spans="2:17" x14ac:dyDescent="0.3">
      <c r="B26" s="31">
        <v>3</v>
      </c>
      <c r="C26" s="32" t="s">
        <v>49</v>
      </c>
      <c r="D26" s="36"/>
      <c r="E26" s="33"/>
      <c r="F26" s="34"/>
      <c r="G26" s="35"/>
      <c r="H26" s="34"/>
      <c r="I26" s="89"/>
      <c r="J26" s="87"/>
      <c r="K26" s="89"/>
      <c r="L26" s="93"/>
      <c r="M26"/>
      <c r="N26"/>
    </row>
    <row r="27" spans="2:17" x14ac:dyDescent="0.3">
      <c r="B27" s="31"/>
      <c r="C27" s="32" t="s">
        <v>50</v>
      </c>
      <c r="D27" s="36" t="s">
        <v>51</v>
      </c>
      <c r="E27" s="33">
        <v>3</v>
      </c>
      <c r="F27" s="34" t="s">
        <v>26</v>
      </c>
      <c r="G27" s="35">
        <v>3</v>
      </c>
      <c r="H27" s="34" t="s">
        <v>17</v>
      </c>
      <c r="I27" s="84" t="s">
        <v>12</v>
      </c>
      <c r="J27" s="95">
        <v>3000000</v>
      </c>
      <c r="K27" s="84" t="s">
        <v>12</v>
      </c>
      <c r="L27" s="93">
        <f t="shared" si="1"/>
        <v>27000000</v>
      </c>
      <c r="M27"/>
      <c r="N27"/>
    </row>
    <row r="28" spans="2:17" x14ac:dyDescent="0.3">
      <c r="B28" s="31">
        <v>4</v>
      </c>
      <c r="C28" s="32" t="s">
        <v>52</v>
      </c>
      <c r="D28" s="38" t="s">
        <v>53</v>
      </c>
      <c r="E28" s="33">
        <v>1</v>
      </c>
      <c r="F28" s="34" t="s">
        <v>26</v>
      </c>
      <c r="G28" s="35">
        <v>1</v>
      </c>
      <c r="H28" s="34" t="s">
        <v>54</v>
      </c>
      <c r="I28" s="84" t="s">
        <v>12</v>
      </c>
      <c r="J28" s="90">
        <v>10000000</v>
      </c>
      <c r="K28" s="84" t="s">
        <v>12</v>
      </c>
      <c r="L28" s="93">
        <f t="shared" si="1"/>
        <v>10000000</v>
      </c>
      <c r="M28"/>
    </row>
    <row r="29" spans="2:17" x14ac:dyDescent="0.3">
      <c r="B29" s="31">
        <v>5</v>
      </c>
      <c r="C29" s="32" t="s">
        <v>55</v>
      </c>
      <c r="D29" s="47" t="s">
        <v>47</v>
      </c>
      <c r="E29" s="33">
        <v>9</v>
      </c>
      <c r="F29" s="34" t="s">
        <v>56</v>
      </c>
      <c r="G29" s="35">
        <v>2</v>
      </c>
      <c r="H29" s="34" t="s">
        <v>57</v>
      </c>
      <c r="I29" s="84" t="s">
        <v>12</v>
      </c>
      <c r="J29" s="90">
        <v>975000</v>
      </c>
      <c r="K29" s="84" t="s">
        <v>12</v>
      </c>
      <c r="L29" s="97">
        <f t="shared" si="1"/>
        <v>17550000</v>
      </c>
      <c r="M29"/>
    </row>
    <row r="30" spans="2:17" x14ac:dyDescent="0.3">
      <c r="B30" s="39" t="s">
        <v>58</v>
      </c>
      <c r="C30" s="16" t="s">
        <v>59</v>
      </c>
      <c r="D30" s="40"/>
      <c r="E30" s="17"/>
      <c r="F30" s="18"/>
      <c r="G30" s="19"/>
      <c r="H30" s="18"/>
      <c r="I30" s="81"/>
      <c r="J30" s="82"/>
      <c r="K30" s="81" t="s">
        <v>12</v>
      </c>
      <c r="L30" s="92">
        <f>SUM(L31:L35)</f>
        <v>51500000</v>
      </c>
      <c r="M30"/>
      <c r="N30" s="9">
        <f>SUM(L31:L33)</f>
        <v>15500000</v>
      </c>
    </row>
    <row r="31" spans="2:17" x14ac:dyDescent="0.3">
      <c r="B31" s="41">
        <v>1</v>
      </c>
      <c r="C31" s="50" t="s">
        <v>60</v>
      </c>
      <c r="D31" s="43" t="s">
        <v>61</v>
      </c>
      <c r="E31" s="44">
        <v>1</v>
      </c>
      <c r="F31" s="45" t="s">
        <v>62</v>
      </c>
      <c r="G31" s="46">
        <v>1</v>
      </c>
      <c r="H31" s="45" t="s">
        <v>20</v>
      </c>
      <c r="I31" s="84" t="s">
        <v>12</v>
      </c>
      <c r="J31" s="85">
        <v>3500000</v>
      </c>
      <c r="K31" s="84" t="s">
        <v>12</v>
      </c>
      <c r="L31" s="93">
        <f>SUM(E31*G31*J31)</f>
        <v>3500000</v>
      </c>
      <c r="M31"/>
      <c r="N31"/>
    </row>
    <row r="32" spans="2:17" x14ac:dyDescent="0.3">
      <c r="B32" s="31">
        <v>2</v>
      </c>
      <c r="C32" s="32" t="s">
        <v>64</v>
      </c>
      <c r="D32" s="36"/>
      <c r="E32" s="33">
        <v>10</v>
      </c>
      <c r="F32" s="34" t="s">
        <v>62</v>
      </c>
      <c r="G32" s="35">
        <v>1</v>
      </c>
      <c r="H32" s="34" t="s">
        <v>20</v>
      </c>
      <c r="I32" s="84" t="s">
        <v>12</v>
      </c>
      <c r="J32" s="90">
        <v>450000</v>
      </c>
      <c r="K32" s="84" t="s">
        <v>12</v>
      </c>
      <c r="L32" s="93">
        <f>SUM(E32*G32*J32)</f>
        <v>4500000</v>
      </c>
      <c r="M32"/>
      <c r="N32"/>
    </row>
    <row r="33" spans="2:14" x14ac:dyDescent="0.3">
      <c r="B33" s="31">
        <v>3</v>
      </c>
      <c r="C33" s="32" t="s">
        <v>65</v>
      </c>
      <c r="D33" s="36"/>
      <c r="E33" s="33">
        <v>10</v>
      </c>
      <c r="F33" s="34" t="s">
        <v>62</v>
      </c>
      <c r="G33" s="35">
        <v>1</v>
      </c>
      <c r="H33" s="34" t="s">
        <v>35</v>
      </c>
      <c r="I33" s="84" t="s">
        <v>12</v>
      </c>
      <c r="J33" s="90">
        <v>750000</v>
      </c>
      <c r="K33" s="84" t="s">
        <v>12</v>
      </c>
      <c r="L33" s="98">
        <f>SUM(E33*G33*J33)</f>
        <v>7500000</v>
      </c>
      <c r="M33"/>
      <c r="N33"/>
    </row>
    <row r="34" spans="2:14" x14ac:dyDescent="0.3">
      <c r="B34" s="31">
        <v>4</v>
      </c>
      <c r="C34" s="32" t="s">
        <v>167</v>
      </c>
      <c r="D34" s="36" t="s">
        <v>51</v>
      </c>
      <c r="E34" s="33">
        <v>3</v>
      </c>
      <c r="F34" s="34" t="s">
        <v>168</v>
      </c>
      <c r="G34" s="35">
        <v>3</v>
      </c>
      <c r="H34" s="34" t="s">
        <v>164</v>
      </c>
      <c r="I34" s="84" t="s">
        <v>12</v>
      </c>
      <c r="J34" s="90">
        <v>2000000</v>
      </c>
      <c r="K34" s="84" t="s">
        <v>12</v>
      </c>
      <c r="L34" s="93">
        <f>SUM(E34*G34*J34)</f>
        <v>18000000</v>
      </c>
      <c r="M34"/>
      <c r="N34"/>
    </row>
    <row r="35" spans="2:14" x14ac:dyDescent="0.3">
      <c r="B35" s="31">
        <v>5</v>
      </c>
      <c r="C35" s="32" t="s">
        <v>169</v>
      </c>
      <c r="D35" s="36"/>
      <c r="E35" s="33">
        <v>10</v>
      </c>
      <c r="F35" s="34" t="s">
        <v>170</v>
      </c>
      <c r="G35" s="35">
        <v>3</v>
      </c>
      <c r="H35" s="34" t="s">
        <v>57</v>
      </c>
      <c r="I35" s="84" t="s">
        <v>12</v>
      </c>
      <c r="J35" s="90">
        <v>600000</v>
      </c>
      <c r="K35" s="84" t="s">
        <v>12</v>
      </c>
      <c r="L35" s="93">
        <f>SUM(E35*G35*J35)</f>
        <v>18000000</v>
      </c>
      <c r="M35"/>
      <c r="N35"/>
    </row>
    <row r="36" spans="2:14" x14ac:dyDescent="0.3">
      <c r="B36" s="39" t="s">
        <v>66</v>
      </c>
      <c r="C36" s="16" t="s">
        <v>171</v>
      </c>
      <c r="D36" s="40"/>
      <c r="E36" s="17"/>
      <c r="F36" s="18"/>
      <c r="G36" s="19"/>
      <c r="H36" s="18"/>
      <c r="I36" s="81"/>
      <c r="J36" s="82"/>
      <c r="K36" s="81" t="s">
        <v>12</v>
      </c>
      <c r="L36" s="83">
        <f>SUM(L37:L38)</f>
        <v>35000000</v>
      </c>
      <c r="M36"/>
      <c r="N36" s="9">
        <f>SUM(L37:L38)</f>
        <v>35000000</v>
      </c>
    </row>
    <row r="37" spans="2:14" x14ac:dyDescent="0.3">
      <c r="B37" s="37">
        <v>1</v>
      </c>
      <c r="C37" s="26" t="s">
        <v>172</v>
      </c>
      <c r="D37" s="49" t="s">
        <v>72</v>
      </c>
      <c r="E37" s="28">
        <v>2</v>
      </c>
      <c r="F37" s="29" t="s">
        <v>73</v>
      </c>
      <c r="G37" s="30">
        <v>1</v>
      </c>
      <c r="H37" s="29" t="s">
        <v>20</v>
      </c>
      <c r="I37" s="84" t="s">
        <v>12</v>
      </c>
      <c r="J37" s="87">
        <v>10000000</v>
      </c>
      <c r="K37" s="84" t="s">
        <v>12</v>
      </c>
      <c r="L37" s="98">
        <f>E37*G37*J37</f>
        <v>20000000</v>
      </c>
      <c r="M37"/>
      <c r="N37"/>
    </row>
    <row r="38" spans="2:14" x14ac:dyDescent="0.3">
      <c r="B38" s="37">
        <v>2</v>
      </c>
      <c r="C38" s="26" t="s">
        <v>173</v>
      </c>
      <c r="D38" s="49" t="s">
        <v>75</v>
      </c>
      <c r="E38" s="28">
        <v>100</v>
      </c>
      <c r="F38" s="29" t="s">
        <v>76</v>
      </c>
      <c r="G38" s="30">
        <v>1</v>
      </c>
      <c r="H38" s="29" t="s">
        <v>20</v>
      </c>
      <c r="I38" s="84" t="s">
        <v>12</v>
      </c>
      <c r="J38" s="87">
        <v>150000</v>
      </c>
      <c r="K38" s="84" t="s">
        <v>12</v>
      </c>
      <c r="L38" s="98">
        <f>E38*G38*J38</f>
        <v>15000000</v>
      </c>
      <c r="M38"/>
      <c r="N38"/>
    </row>
    <row r="39" spans="2:14" x14ac:dyDescent="0.3">
      <c r="B39" s="39" t="s">
        <v>93</v>
      </c>
      <c r="C39" s="16" t="s">
        <v>94</v>
      </c>
      <c r="D39" s="40"/>
      <c r="E39" s="17"/>
      <c r="F39" s="18"/>
      <c r="G39" s="19"/>
      <c r="H39" s="18"/>
      <c r="I39" s="81"/>
      <c r="J39" s="82"/>
      <c r="K39" s="81" t="s">
        <v>12</v>
      </c>
      <c r="L39" s="83">
        <f>SUM(L40:L44)</f>
        <v>30250000</v>
      </c>
      <c r="M39"/>
      <c r="N39" s="9">
        <f>SUM(L40:L44)</f>
        <v>30250000</v>
      </c>
    </row>
    <row r="40" spans="2:14" x14ac:dyDescent="0.3">
      <c r="B40" s="41">
        <v>1</v>
      </c>
      <c r="C40" s="50" t="s">
        <v>174</v>
      </c>
      <c r="D40" s="50" t="s">
        <v>96</v>
      </c>
      <c r="E40" s="44">
        <v>10</v>
      </c>
      <c r="F40" s="45" t="s">
        <v>81</v>
      </c>
      <c r="G40" s="46">
        <v>1</v>
      </c>
      <c r="H40" s="45" t="s">
        <v>20</v>
      </c>
      <c r="I40" s="84" t="s">
        <v>12</v>
      </c>
      <c r="J40" s="95">
        <v>125000</v>
      </c>
      <c r="K40" s="84" t="s">
        <v>12</v>
      </c>
      <c r="L40" s="86">
        <f t="shared" ref="L40:L44" si="2">E40*G40*J40</f>
        <v>1250000</v>
      </c>
      <c r="M40"/>
      <c r="N40"/>
    </row>
    <row r="41" spans="2:14" ht="24" x14ac:dyDescent="0.3">
      <c r="B41" s="37">
        <v>2</v>
      </c>
      <c r="C41" s="26" t="s">
        <v>97</v>
      </c>
      <c r="D41" s="51" t="s">
        <v>98</v>
      </c>
      <c r="E41" s="28">
        <v>40</v>
      </c>
      <c r="F41" s="29" t="s">
        <v>81</v>
      </c>
      <c r="G41" s="30">
        <v>1</v>
      </c>
      <c r="H41" s="29" t="s">
        <v>20</v>
      </c>
      <c r="I41" s="84" t="s">
        <v>12</v>
      </c>
      <c r="J41" s="87">
        <v>100000</v>
      </c>
      <c r="K41" s="84" t="s">
        <v>12</v>
      </c>
      <c r="L41" s="98">
        <f t="shared" si="2"/>
        <v>4000000</v>
      </c>
      <c r="M41"/>
      <c r="N41"/>
    </row>
    <row r="42" spans="2:14" x14ac:dyDescent="0.3">
      <c r="B42" s="37">
        <v>3</v>
      </c>
      <c r="C42" s="26" t="s">
        <v>99</v>
      </c>
      <c r="D42" s="51" t="s">
        <v>100</v>
      </c>
      <c r="E42" s="28">
        <v>6</v>
      </c>
      <c r="F42" s="29" t="s">
        <v>81</v>
      </c>
      <c r="G42" s="30">
        <v>1</v>
      </c>
      <c r="H42" s="29" t="s">
        <v>20</v>
      </c>
      <c r="I42" s="84" t="s">
        <v>12</v>
      </c>
      <c r="J42" s="87">
        <v>1000000</v>
      </c>
      <c r="K42" s="84" t="s">
        <v>12</v>
      </c>
      <c r="L42" s="98">
        <f t="shared" si="2"/>
        <v>6000000</v>
      </c>
      <c r="M42"/>
    </row>
    <row r="43" spans="2:14" x14ac:dyDescent="0.3">
      <c r="B43" s="52">
        <v>4</v>
      </c>
      <c r="C43" s="53" t="s">
        <v>101</v>
      </c>
      <c r="D43" s="53" t="s">
        <v>102</v>
      </c>
      <c r="E43" s="22">
        <v>1</v>
      </c>
      <c r="F43" s="23" t="s">
        <v>62</v>
      </c>
      <c r="G43" s="24">
        <v>1</v>
      </c>
      <c r="H43" s="23" t="s">
        <v>20</v>
      </c>
      <c r="I43" s="84" t="s">
        <v>12</v>
      </c>
      <c r="J43" s="99">
        <v>5000000</v>
      </c>
      <c r="K43" s="84" t="s">
        <v>12</v>
      </c>
      <c r="L43" s="98">
        <f t="shared" si="2"/>
        <v>5000000</v>
      </c>
      <c r="M43"/>
    </row>
    <row r="44" spans="2:14" x14ac:dyDescent="0.3">
      <c r="B44" s="120">
        <v>5</v>
      </c>
      <c r="C44" s="50" t="s">
        <v>103</v>
      </c>
      <c r="D44" s="50"/>
      <c r="E44" s="44">
        <v>7</v>
      </c>
      <c r="F44" s="45" t="s">
        <v>26</v>
      </c>
      <c r="G44" s="46">
        <v>1</v>
      </c>
      <c r="H44" s="45" t="s">
        <v>20</v>
      </c>
      <c r="I44" s="84" t="s">
        <v>12</v>
      </c>
      <c r="J44" s="122">
        <v>2000000</v>
      </c>
      <c r="K44" s="84" t="s">
        <v>12</v>
      </c>
      <c r="L44" s="97">
        <f t="shared" si="2"/>
        <v>14000000</v>
      </c>
      <c r="M44"/>
    </row>
    <row r="45" spans="2:14" x14ac:dyDescent="0.3">
      <c r="B45" s="15" t="s">
        <v>104</v>
      </c>
      <c r="C45" s="16" t="s">
        <v>105</v>
      </c>
      <c r="D45" s="16"/>
      <c r="E45" s="17"/>
      <c r="F45" s="18"/>
      <c r="G45" s="19"/>
      <c r="H45" s="18"/>
      <c r="I45" s="81"/>
      <c r="J45" s="82"/>
      <c r="K45" s="81" t="s">
        <v>12</v>
      </c>
      <c r="L45" s="83">
        <f>SUM(L46:L47)</f>
        <v>15000000</v>
      </c>
      <c r="M45"/>
      <c r="N45" s="9">
        <f>SUM(L46:L47)</f>
        <v>15000000</v>
      </c>
    </row>
    <row r="46" spans="2:14" x14ac:dyDescent="0.3">
      <c r="B46" s="54">
        <v>1</v>
      </c>
      <c r="C46" s="50" t="s">
        <v>106</v>
      </c>
      <c r="D46" s="126" t="s">
        <v>107</v>
      </c>
      <c r="E46" s="55">
        <v>1</v>
      </c>
      <c r="F46" s="56" t="s">
        <v>108</v>
      </c>
      <c r="G46" s="57">
        <v>1</v>
      </c>
      <c r="H46" s="56" t="s">
        <v>35</v>
      </c>
      <c r="I46" s="84" t="s">
        <v>12</v>
      </c>
      <c r="J46" s="100">
        <v>7500000</v>
      </c>
      <c r="K46" s="84" t="s">
        <v>12</v>
      </c>
      <c r="L46" s="101">
        <f t="shared" ref="L46:L51" si="3">SUM(E46*G46*J46)</f>
        <v>7500000</v>
      </c>
      <c r="M46"/>
    </row>
    <row r="47" spans="2:14" x14ac:dyDescent="0.3">
      <c r="B47" s="37">
        <v>2</v>
      </c>
      <c r="C47" s="26" t="s">
        <v>109</v>
      </c>
      <c r="D47" s="127" t="s">
        <v>110</v>
      </c>
      <c r="E47" s="28">
        <v>1</v>
      </c>
      <c r="F47" s="29" t="s">
        <v>108</v>
      </c>
      <c r="G47" s="30">
        <v>1</v>
      </c>
      <c r="H47" s="29" t="s">
        <v>35</v>
      </c>
      <c r="I47" s="84" t="s">
        <v>12</v>
      </c>
      <c r="J47" s="87">
        <v>7500000</v>
      </c>
      <c r="K47" s="84" t="s">
        <v>12</v>
      </c>
      <c r="L47" s="88">
        <f t="shared" si="3"/>
        <v>7500000</v>
      </c>
      <c r="M47"/>
    </row>
    <row r="48" spans="2:14" x14ac:dyDescent="0.3">
      <c r="B48" s="15" t="s">
        <v>111</v>
      </c>
      <c r="C48" s="16" t="s">
        <v>175</v>
      </c>
      <c r="D48" s="16"/>
      <c r="E48" s="17"/>
      <c r="F48" s="18"/>
      <c r="G48" s="19"/>
      <c r="H48" s="18"/>
      <c r="I48" s="81"/>
      <c r="J48" s="82"/>
      <c r="K48" s="81" t="s">
        <v>12</v>
      </c>
      <c r="L48" s="83">
        <f>SUM(L49:L54)</f>
        <v>62000000</v>
      </c>
      <c r="M48"/>
      <c r="N48" s="9">
        <f>SUM(L49:L53)</f>
        <v>42000000</v>
      </c>
    </row>
    <row r="49" spans="2:17" x14ac:dyDescent="0.3">
      <c r="B49" s="54">
        <v>1</v>
      </c>
      <c r="C49" s="58" t="s">
        <v>176</v>
      </c>
      <c r="D49" s="58" t="s">
        <v>177</v>
      </c>
      <c r="E49" s="59">
        <v>150</v>
      </c>
      <c r="F49" s="60" t="s">
        <v>26</v>
      </c>
      <c r="G49" s="61">
        <v>1</v>
      </c>
      <c r="H49" s="62" t="s">
        <v>35</v>
      </c>
      <c r="I49" s="102" t="s">
        <v>12</v>
      </c>
      <c r="J49" s="103">
        <v>35000</v>
      </c>
      <c r="K49" s="102" t="s">
        <v>12</v>
      </c>
      <c r="L49" s="104">
        <f t="shared" si="3"/>
        <v>5250000</v>
      </c>
      <c r="M49"/>
    </row>
    <row r="50" spans="2:17" x14ac:dyDescent="0.3">
      <c r="B50" s="37">
        <v>2</v>
      </c>
      <c r="C50" s="49" t="s">
        <v>178</v>
      </c>
      <c r="D50" s="49" t="s">
        <v>179</v>
      </c>
      <c r="E50" s="63">
        <v>150</v>
      </c>
      <c r="F50" s="64" t="s">
        <v>26</v>
      </c>
      <c r="G50" s="65">
        <v>1</v>
      </c>
      <c r="H50" s="66" t="s">
        <v>35</v>
      </c>
      <c r="I50" s="102" t="s">
        <v>12</v>
      </c>
      <c r="J50" s="105">
        <v>5000</v>
      </c>
      <c r="K50" s="102" t="s">
        <v>12</v>
      </c>
      <c r="L50" s="106">
        <f t="shared" si="3"/>
        <v>750000</v>
      </c>
      <c r="M50"/>
    </row>
    <row r="51" spans="2:17" ht="36" x14ac:dyDescent="0.3">
      <c r="B51" s="37">
        <v>3</v>
      </c>
      <c r="C51" s="49" t="s">
        <v>180</v>
      </c>
      <c r="D51" s="67" t="s">
        <v>181</v>
      </c>
      <c r="E51" s="68">
        <v>150</v>
      </c>
      <c r="F51" s="66" t="s">
        <v>26</v>
      </c>
      <c r="G51" s="65">
        <v>1</v>
      </c>
      <c r="H51" s="66" t="s">
        <v>35</v>
      </c>
      <c r="I51" s="102" t="s">
        <v>12</v>
      </c>
      <c r="J51" s="105">
        <v>15000</v>
      </c>
      <c r="K51" s="102" t="s">
        <v>12</v>
      </c>
      <c r="L51" s="106">
        <f t="shared" si="3"/>
        <v>2250000</v>
      </c>
      <c r="M51"/>
    </row>
    <row r="52" spans="2:17" ht="24" x14ac:dyDescent="0.3">
      <c r="B52" s="37">
        <v>4</v>
      </c>
      <c r="C52" s="49" t="s">
        <v>182</v>
      </c>
      <c r="D52" s="128" t="s">
        <v>183</v>
      </c>
      <c r="E52" s="68">
        <v>250</v>
      </c>
      <c r="F52" s="66" t="s">
        <v>26</v>
      </c>
      <c r="G52" s="65">
        <v>1</v>
      </c>
      <c r="H52" s="66" t="s">
        <v>35</v>
      </c>
      <c r="I52" s="102" t="s">
        <v>12</v>
      </c>
      <c r="J52" s="105">
        <v>15000</v>
      </c>
      <c r="K52" s="102" t="s">
        <v>12</v>
      </c>
      <c r="L52" s="106">
        <f t="shared" ref="L52" si="4">SUM(E52*G52*J52)</f>
        <v>3750000</v>
      </c>
      <c r="M52"/>
    </row>
    <row r="53" spans="2:17" x14ac:dyDescent="0.3">
      <c r="B53" s="37">
        <v>5</v>
      </c>
      <c r="C53" s="49" t="s">
        <v>184</v>
      </c>
      <c r="D53" s="67" t="s">
        <v>185</v>
      </c>
      <c r="E53" s="68">
        <v>150</v>
      </c>
      <c r="F53" s="66" t="s">
        <v>26</v>
      </c>
      <c r="G53" s="65">
        <v>1</v>
      </c>
      <c r="H53" s="66" t="s">
        <v>35</v>
      </c>
      <c r="I53" s="102" t="s">
        <v>12</v>
      </c>
      <c r="J53" s="105">
        <v>200000</v>
      </c>
      <c r="K53" s="102" t="s">
        <v>12</v>
      </c>
      <c r="L53" s="106">
        <f t="shared" ref="L53:L63" si="5">SUM(E53*G53*J53)</f>
        <v>30000000</v>
      </c>
      <c r="M53"/>
    </row>
    <row r="54" spans="2:17" x14ac:dyDescent="0.3">
      <c r="B54" s="41">
        <v>6</v>
      </c>
      <c r="C54" s="49" t="s">
        <v>186</v>
      </c>
      <c r="D54" s="67" t="s">
        <v>187</v>
      </c>
      <c r="E54" s="68">
        <v>250</v>
      </c>
      <c r="F54" s="66" t="s">
        <v>168</v>
      </c>
      <c r="G54" s="65">
        <v>1</v>
      </c>
      <c r="H54" s="66" t="s">
        <v>35</v>
      </c>
      <c r="I54" s="102" t="s">
        <v>12</v>
      </c>
      <c r="J54" s="107">
        <v>80000</v>
      </c>
      <c r="K54" s="102" t="s">
        <v>12</v>
      </c>
      <c r="L54" s="106">
        <f t="shared" si="5"/>
        <v>20000000</v>
      </c>
      <c r="M54"/>
    </row>
    <row r="55" spans="2:17" x14ac:dyDescent="0.3">
      <c r="B55" s="39" t="s">
        <v>117</v>
      </c>
      <c r="C55" s="69" t="s">
        <v>188</v>
      </c>
      <c r="D55" s="70"/>
      <c r="E55" s="71"/>
      <c r="F55" s="69"/>
      <c r="G55" s="72"/>
      <c r="H55" s="18"/>
      <c r="I55" s="79"/>
      <c r="J55" s="108"/>
      <c r="K55" s="79" t="s">
        <v>12</v>
      </c>
      <c r="L55" s="83">
        <f>SUM(L56:L63)</f>
        <v>156950000</v>
      </c>
      <c r="M55"/>
      <c r="N55" s="9">
        <f>SUM(L56:L56)</f>
        <v>35000000</v>
      </c>
      <c r="P55">
        <f>SUM(P56:P65)</f>
        <v>170</v>
      </c>
      <c r="Q55">
        <f>P55*4</f>
        <v>680</v>
      </c>
    </row>
    <row r="56" spans="2:17" x14ac:dyDescent="0.3">
      <c r="B56" s="73">
        <v>1</v>
      </c>
      <c r="C56" s="21" t="s">
        <v>119</v>
      </c>
      <c r="D56" s="74" t="s">
        <v>189</v>
      </c>
      <c r="E56" s="75">
        <v>70</v>
      </c>
      <c r="F56" s="76" t="s">
        <v>81</v>
      </c>
      <c r="G56" s="77">
        <v>1</v>
      </c>
      <c r="H56" s="76" t="s">
        <v>20</v>
      </c>
      <c r="I56" s="84" t="s">
        <v>12</v>
      </c>
      <c r="J56" s="109">
        <v>500000</v>
      </c>
      <c r="K56" s="84" t="s">
        <v>12</v>
      </c>
      <c r="L56" s="86">
        <f>E56*G56*J56</f>
        <v>35000000</v>
      </c>
      <c r="M56"/>
      <c r="O56" t="s">
        <v>190</v>
      </c>
      <c r="P56">
        <v>10</v>
      </c>
    </row>
    <row r="57" spans="2:17" x14ac:dyDescent="0.3">
      <c r="B57" s="37">
        <v>2</v>
      </c>
      <c r="C57" s="49" t="s">
        <v>191</v>
      </c>
      <c r="D57" s="67" t="s">
        <v>192</v>
      </c>
      <c r="E57" s="63">
        <v>150</v>
      </c>
      <c r="F57" s="64" t="s">
        <v>26</v>
      </c>
      <c r="G57" s="65">
        <v>1</v>
      </c>
      <c r="H57" s="66" t="s">
        <v>35</v>
      </c>
      <c r="I57" s="102" t="s">
        <v>12</v>
      </c>
      <c r="J57" s="105">
        <v>15000</v>
      </c>
      <c r="K57" s="102" t="s">
        <v>12</v>
      </c>
      <c r="L57" s="106">
        <f t="shared" si="5"/>
        <v>2250000</v>
      </c>
      <c r="M57"/>
    </row>
    <row r="58" spans="2:17" x14ac:dyDescent="0.3">
      <c r="B58" s="37">
        <v>3</v>
      </c>
      <c r="C58" s="49" t="s">
        <v>193</v>
      </c>
      <c r="D58" s="67" t="s">
        <v>194</v>
      </c>
      <c r="E58" s="63">
        <v>120</v>
      </c>
      <c r="F58" s="64" t="s">
        <v>76</v>
      </c>
      <c r="G58" s="65">
        <v>4</v>
      </c>
      <c r="H58" s="66" t="s">
        <v>134</v>
      </c>
      <c r="I58" s="102" t="s">
        <v>12</v>
      </c>
      <c r="J58" s="105">
        <v>35000</v>
      </c>
      <c r="K58" s="102" t="s">
        <v>12</v>
      </c>
      <c r="L58" s="106">
        <f t="shared" si="5"/>
        <v>16800000</v>
      </c>
      <c r="M58"/>
    </row>
    <row r="59" spans="2:17" x14ac:dyDescent="0.3">
      <c r="B59" s="37">
        <v>4</v>
      </c>
      <c r="C59" s="49" t="s">
        <v>195</v>
      </c>
      <c r="D59" s="67" t="s">
        <v>194</v>
      </c>
      <c r="E59" s="63">
        <v>120</v>
      </c>
      <c r="F59" s="64" t="s">
        <v>76</v>
      </c>
      <c r="G59" s="65">
        <v>3</v>
      </c>
      <c r="H59" s="66" t="s">
        <v>134</v>
      </c>
      <c r="I59" s="102" t="s">
        <v>12</v>
      </c>
      <c r="J59" s="105">
        <v>15000</v>
      </c>
      <c r="K59" s="102" t="s">
        <v>12</v>
      </c>
      <c r="L59" s="106">
        <f t="shared" si="5"/>
        <v>5400000</v>
      </c>
      <c r="M59"/>
      <c r="O59" t="s">
        <v>196</v>
      </c>
      <c r="P59">
        <v>10</v>
      </c>
    </row>
    <row r="60" spans="2:17" x14ac:dyDescent="0.3">
      <c r="B60" s="37">
        <v>5</v>
      </c>
      <c r="C60" s="49" t="s">
        <v>197</v>
      </c>
      <c r="D60" s="67" t="s">
        <v>194</v>
      </c>
      <c r="E60" s="68">
        <v>500</v>
      </c>
      <c r="F60" s="66" t="s">
        <v>76</v>
      </c>
      <c r="G60" s="65">
        <v>3</v>
      </c>
      <c r="H60" s="66" t="s">
        <v>134</v>
      </c>
      <c r="I60" s="110" t="s">
        <v>12</v>
      </c>
      <c r="J60" s="105">
        <v>35000</v>
      </c>
      <c r="K60" s="110" t="s">
        <v>12</v>
      </c>
      <c r="L60" s="106">
        <f t="shared" si="5"/>
        <v>52500000</v>
      </c>
      <c r="M60"/>
      <c r="O60" t="s">
        <v>198</v>
      </c>
      <c r="P60">
        <v>10</v>
      </c>
    </row>
    <row r="61" spans="2:17" x14ac:dyDescent="0.3">
      <c r="B61" s="37">
        <v>6</v>
      </c>
      <c r="C61" s="49" t="s">
        <v>199</v>
      </c>
      <c r="D61" s="67" t="s">
        <v>194</v>
      </c>
      <c r="E61" s="68">
        <v>500</v>
      </c>
      <c r="F61" s="66" t="s">
        <v>76</v>
      </c>
      <c r="G61" s="65">
        <v>2</v>
      </c>
      <c r="H61" s="66" t="s">
        <v>134</v>
      </c>
      <c r="I61" s="110" t="s">
        <v>12</v>
      </c>
      <c r="J61" s="105">
        <v>15000</v>
      </c>
      <c r="K61" s="110" t="s">
        <v>12</v>
      </c>
      <c r="L61" s="106">
        <f t="shared" si="5"/>
        <v>15000000</v>
      </c>
      <c r="M61"/>
      <c r="O61" t="s">
        <v>200</v>
      </c>
      <c r="P61">
        <v>40</v>
      </c>
    </row>
    <row r="62" spans="2:17" x14ac:dyDescent="0.3">
      <c r="B62" s="37">
        <v>7</v>
      </c>
      <c r="C62" s="49" t="s">
        <v>201</v>
      </c>
      <c r="D62" s="67" t="s">
        <v>202</v>
      </c>
      <c r="E62" s="63">
        <v>3</v>
      </c>
      <c r="F62" s="64" t="s">
        <v>26</v>
      </c>
      <c r="G62" s="65">
        <v>4</v>
      </c>
      <c r="H62" s="66" t="s">
        <v>17</v>
      </c>
      <c r="I62" s="102" t="s">
        <v>12</v>
      </c>
      <c r="J62" s="105">
        <v>1000000</v>
      </c>
      <c r="K62" s="102" t="s">
        <v>12</v>
      </c>
      <c r="L62" s="106">
        <f t="shared" si="5"/>
        <v>12000000</v>
      </c>
      <c r="M62"/>
      <c r="O62" t="s">
        <v>203</v>
      </c>
      <c r="P62">
        <v>40</v>
      </c>
    </row>
    <row r="63" spans="2:17" x14ac:dyDescent="0.3">
      <c r="B63" s="37">
        <v>8</v>
      </c>
      <c r="C63" s="49" t="s">
        <v>204</v>
      </c>
      <c r="D63" s="67" t="s">
        <v>205</v>
      </c>
      <c r="E63" s="63">
        <v>3</v>
      </c>
      <c r="F63" s="64" t="s">
        <v>26</v>
      </c>
      <c r="G63" s="65">
        <v>4</v>
      </c>
      <c r="H63" s="66" t="s">
        <v>17</v>
      </c>
      <c r="I63" s="102" t="s">
        <v>12</v>
      </c>
      <c r="J63" s="105">
        <v>1500000</v>
      </c>
      <c r="K63" s="102" t="s">
        <v>12</v>
      </c>
      <c r="L63" s="106">
        <f t="shared" si="5"/>
        <v>18000000</v>
      </c>
      <c r="M63"/>
      <c r="O63" t="s">
        <v>203</v>
      </c>
      <c r="P63">
        <v>40</v>
      </c>
    </row>
    <row r="64" spans="2:17" x14ac:dyDescent="0.3">
      <c r="B64" s="39" t="s">
        <v>121</v>
      </c>
      <c r="C64" s="18" t="s">
        <v>122</v>
      </c>
      <c r="D64" s="121"/>
      <c r="E64" s="79"/>
      <c r="F64" s="18"/>
      <c r="G64" s="72"/>
      <c r="H64" s="18"/>
      <c r="I64" s="79"/>
      <c r="J64" s="108"/>
      <c r="K64" s="79" t="s">
        <v>12</v>
      </c>
      <c r="L64" s="83">
        <f>L65</f>
        <v>30000000</v>
      </c>
      <c r="M64"/>
      <c r="N64" s="9">
        <f>SUM(L65:L65)</f>
        <v>30000000</v>
      </c>
      <c r="O64" t="s">
        <v>206</v>
      </c>
      <c r="P64">
        <v>10</v>
      </c>
    </row>
    <row r="65" spans="2:18" x14ac:dyDescent="0.3">
      <c r="B65" s="73">
        <v>1</v>
      </c>
      <c r="C65" s="21" t="s">
        <v>207</v>
      </c>
      <c r="D65" s="74" t="s">
        <v>124</v>
      </c>
      <c r="E65" s="75">
        <v>1</v>
      </c>
      <c r="F65" s="76" t="s">
        <v>125</v>
      </c>
      <c r="G65" s="77">
        <v>1</v>
      </c>
      <c r="H65" s="76" t="s">
        <v>20</v>
      </c>
      <c r="I65" s="84" t="s">
        <v>12</v>
      </c>
      <c r="J65" s="109">
        <v>30000000</v>
      </c>
      <c r="K65" s="84" t="s">
        <v>12</v>
      </c>
      <c r="L65" s="86">
        <f>E65*G65*J65</f>
        <v>30000000</v>
      </c>
      <c r="M65"/>
      <c r="O65" t="s">
        <v>206</v>
      </c>
      <c r="P65">
        <v>10</v>
      </c>
    </row>
    <row r="66" spans="2:18" x14ac:dyDescent="0.3">
      <c r="B66" s="225" t="s">
        <v>208</v>
      </c>
      <c r="C66" s="226"/>
      <c r="D66" s="226"/>
      <c r="E66" s="226"/>
      <c r="F66" s="226"/>
      <c r="G66" s="226"/>
      <c r="H66" s="226"/>
      <c r="I66" s="226"/>
      <c r="J66" s="227"/>
      <c r="K66" s="79" t="s">
        <v>12</v>
      </c>
      <c r="L66" s="111">
        <f>L64+L55+L48+L45+L39+L36+L30+L23+L6</f>
        <v>793550000</v>
      </c>
      <c r="M66"/>
      <c r="N66" s="10">
        <f>L66*15%+L66</f>
        <v>912582500</v>
      </c>
      <c r="O66" s="94">
        <f>L68*11%</f>
        <v>96892455</v>
      </c>
    </row>
    <row r="67" spans="2:18" x14ac:dyDescent="0.3">
      <c r="B67" s="78"/>
      <c r="C67" s="79"/>
      <c r="D67" s="79"/>
      <c r="E67" s="79"/>
      <c r="F67" s="79"/>
      <c r="G67" s="79"/>
      <c r="H67" s="79"/>
      <c r="I67" s="79"/>
      <c r="J67" s="108" t="s">
        <v>209</v>
      </c>
      <c r="K67" s="79" t="s">
        <v>12</v>
      </c>
      <c r="L67" s="111">
        <f>L66*11%</f>
        <v>87290500</v>
      </c>
      <c r="M67"/>
      <c r="N67" s="10"/>
      <c r="O67" s="94"/>
    </row>
    <row r="68" spans="2:18" x14ac:dyDescent="0.3">
      <c r="B68" s="225" t="s">
        <v>127</v>
      </c>
      <c r="C68" s="226"/>
      <c r="D68" s="226"/>
      <c r="E68" s="226"/>
      <c r="F68" s="226"/>
      <c r="G68" s="226"/>
      <c r="H68" s="226"/>
      <c r="I68" s="226"/>
      <c r="J68" s="227"/>
      <c r="K68" s="79" t="s">
        <v>12</v>
      </c>
      <c r="L68" s="111">
        <f>L67+L66</f>
        <v>880840500</v>
      </c>
      <c r="M68"/>
      <c r="N68" s="10">
        <f>L68*15%+L68</f>
        <v>1012966575</v>
      </c>
      <c r="O68" s="94">
        <v>909600000</v>
      </c>
    </row>
    <row r="69" spans="2:18" x14ac:dyDescent="0.3">
      <c r="K69" s="112"/>
      <c r="L69" s="113"/>
      <c r="O69" s="94">
        <f>O68-L68</f>
        <v>28759500</v>
      </c>
    </row>
    <row r="70" spans="2:18" x14ac:dyDescent="0.3">
      <c r="K70" s="112"/>
      <c r="L70" s="114"/>
      <c r="O70" s="94">
        <f>O68*11%</f>
        <v>100056000</v>
      </c>
    </row>
    <row r="71" spans="2:18" ht="16.5" customHeight="1" x14ac:dyDescent="0.3">
      <c r="B71" s="7" t="s">
        <v>3</v>
      </c>
      <c r="C71" s="8" t="s">
        <v>4</v>
      </c>
      <c r="D71" s="8" t="s">
        <v>5</v>
      </c>
      <c r="E71" s="216" t="s">
        <v>6</v>
      </c>
      <c r="F71" s="217"/>
      <c r="G71" s="216" t="s">
        <v>7</v>
      </c>
      <c r="H71" s="218"/>
      <c r="I71" s="219" t="s">
        <v>8</v>
      </c>
      <c r="J71" s="220"/>
      <c r="K71" s="223" t="s">
        <v>9</v>
      </c>
      <c r="L71" s="224"/>
      <c r="M71"/>
      <c r="N71"/>
      <c r="O71" s="94">
        <f>O68-L68</f>
        <v>28759500</v>
      </c>
    </row>
    <row r="72" spans="2:18" x14ac:dyDescent="0.3">
      <c r="B72" s="15" t="s">
        <v>128</v>
      </c>
      <c r="C72" s="16" t="s">
        <v>129</v>
      </c>
      <c r="D72" s="16"/>
      <c r="E72" s="17"/>
      <c r="F72" s="18"/>
      <c r="G72" s="17"/>
      <c r="H72" s="18"/>
      <c r="I72" s="81"/>
      <c r="J72" s="82"/>
      <c r="K72" s="81" t="s">
        <v>12</v>
      </c>
      <c r="L72" s="83">
        <f>SUM(L73:L75)</f>
        <v>621800000</v>
      </c>
      <c r="M72"/>
      <c r="N72" s="9">
        <f>SUM(L77:L89)</f>
        <v>2161790500</v>
      </c>
    </row>
    <row r="73" spans="2:18" ht="36" x14ac:dyDescent="0.3">
      <c r="B73" s="31"/>
      <c r="C73" s="32" t="s">
        <v>210</v>
      </c>
      <c r="D73" s="48" t="s">
        <v>211</v>
      </c>
      <c r="E73" s="33">
        <v>300</v>
      </c>
      <c r="F73" s="34" t="s">
        <v>76</v>
      </c>
      <c r="G73" s="33">
        <v>1</v>
      </c>
      <c r="H73" s="34" t="s">
        <v>17</v>
      </c>
      <c r="I73" s="84" t="s">
        <v>12</v>
      </c>
      <c r="J73" s="87">
        <v>365000</v>
      </c>
      <c r="K73" s="89" t="s">
        <v>12</v>
      </c>
      <c r="L73" s="88">
        <f t="shared" ref="L73:L75" si="6">E73*G73*J73</f>
        <v>109500000</v>
      </c>
      <c r="M73"/>
      <c r="N73"/>
    </row>
    <row r="74" spans="2:18" ht="48" x14ac:dyDescent="0.3">
      <c r="B74" s="31"/>
      <c r="C74" s="32" t="s">
        <v>132</v>
      </c>
      <c r="D74" s="48" t="s">
        <v>212</v>
      </c>
      <c r="E74" s="33">
        <v>200</v>
      </c>
      <c r="F74" s="34" t="s">
        <v>76</v>
      </c>
      <c r="G74" s="33">
        <v>2</v>
      </c>
      <c r="H74" s="34" t="s">
        <v>134</v>
      </c>
      <c r="I74" s="84" t="s">
        <v>12</v>
      </c>
      <c r="J74" s="87">
        <v>800000</v>
      </c>
      <c r="K74" s="89" t="s">
        <v>12</v>
      </c>
      <c r="L74" s="88">
        <f t="shared" si="6"/>
        <v>320000000</v>
      </c>
      <c r="M74"/>
      <c r="N74"/>
    </row>
    <row r="75" spans="2:18" ht="36" x14ac:dyDescent="0.3">
      <c r="B75" s="31"/>
      <c r="C75" s="32" t="s">
        <v>135</v>
      </c>
      <c r="D75" s="48" t="s">
        <v>213</v>
      </c>
      <c r="E75" s="33">
        <v>300</v>
      </c>
      <c r="F75" s="34" t="s">
        <v>76</v>
      </c>
      <c r="G75" s="33">
        <v>1</v>
      </c>
      <c r="H75" s="34" t="s">
        <v>134</v>
      </c>
      <c r="I75" s="84" t="s">
        <v>12</v>
      </c>
      <c r="J75" s="87">
        <v>641000</v>
      </c>
      <c r="K75" s="84" t="s">
        <v>12</v>
      </c>
      <c r="L75" s="88">
        <f t="shared" si="6"/>
        <v>192300000</v>
      </c>
      <c r="M75"/>
      <c r="N75"/>
      <c r="P75">
        <v>370000</v>
      </c>
      <c r="Q75">
        <v>5</v>
      </c>
      <c r="R75" s="96">
        <f>P75*Q75</f>
        <v>1850000</v>
      </c>
    </row>
    <row r="76" spans="2:18" x14ac:dyDescent="0.3">
      <c r="B76" s="15" t="s">
        <v>137</v>
      </c>
      <c r="C76" s="16" t="s">
        <v>138</v>
      </c>
      <c r="D76" s="16"/>
      <c r="E76" s="17"/>
      <c r="F76" s="18"/>
      <c r="G76" s="17"/>
      <c r="H76" s="18"/>
      <c r="I76" s="81"/>
      <c r="J76" s="82"/>
      <c r="K76" s="81" t="s">
        <v>12</v>
      </c>
      <c r="L76" s="83">
        <f>SUM(L77:L80)</f>
        <v>12450000</v>
      </c>
      <c r="M76"/>
      <c r="N76" s="9">
        <f>SUM(L80:L92)</f>
        <v>2150090500</v>
      </c>
      <c r="P76">
        <v>400000</v>
      </c>
      <c r="Q76">
        <v>1</v>
      </c>
      <c r="R76" s="96">
        <f>P76*Q76</f>
        <v>400000</v>
      </c>
    </row>
    <row r="77" spans="2:18" x14ac:dyDescent="0.3">
      <c r="B77" s="31"/>
      <c r="C77" s="32" t="s">
        <v>139</v>
      </c>
      <c r="D77" s="36"/>
      <c r="E77" s="33">
        <v>1</v>
      </c>
      <c r="F77" s="34" t="s">
        <v>76</v>
      </c>
      <c r="G77" s="33">
        <v>3</v>
      </c>
      <c r="H77" s="34" t="s">
        <v>140</v>
      </c>
      <c r="I77" s="89" t="s">
        <v>12</v>
      </c>
      <c r="J77" s="87">
        <v>1200000</v>
      </c>
      <c r="K77" s="89" t="s">
        <v>12</v>
      </c>
      <c r="L77" s="88">
        <f t="shared" ref="L77:L80" si="7">E77*G77*J77</f>
        <v>3600000</v>
      </c>
      <c r="M77"/>
      <c r="N77"/>
      <c r="P77">
        <v>500000</v>
      </c>
      <c r="Q77">
        <v>4</v>
      </c>
      <c r="R77" s="96">
        <f>P77*Q77</f>
        <v>2000000</v>
      </c>
    </row>
    <row r="78" spans="2:18" x14ac:dyDescent="0.3">
      <c r="B78" s="31"/>
      <c r="C78" s="32" t="s">
        <v>141</v>
      </c>
      <c r="D78" s="36"/>
      <c r="E78" s="33">
        <v>2</v>
      </c>
      <c r="F78" s="34" t="s">
        <v>76</v>
      </c>
      <c r="G78" s="33">
        <v>3</v>
      </c>
      <c r="H78" s="34" t="s">
        <v>140</v>
      </c>
      <c r="I78" s="84" t="s">
        <v>12</v>
      </c>
      <c r="J78" s="87">
        <v>1000000</v>
      </c>
      <c r="K78" s="84" t="s">
        <v>12</v>
      </c>
      <c r="L78" s="88">
        <f t="shared" si="7"/>
        <v>6000000</v>
      </c>
      <c r="M78"/>
      <c r="N78"/>
      <c r="R78" s="118">
        <f>SUM(R75:R77)</f>
        <v>4250000</v>
      </c>
    </row>
    <row r="79" spans="2:18" x14ac:dyDescent="0.3">
      <c r="B79" s="31"/>
      <c r="C79" s="32" t="s">
        <v>142</v>
      </c>
      <c r="D79" s="36"/>
      <c r="E79" s="33">
        <v>1</v>
      </c>
      <c r="F79" s="34" t="s">
        <v>76</v>
      </c>
      <c r="G79" s="33">
        <v>3</v>
      </c>
      <c r="H79" s="34" t="s">
        <v>140</v>
      </c>
      <c r="I79" s="84" t="s">
        <v>12</v>
      </c>
      <c r="J79" s="87">
        <v>700000</v>
      </c>
      <c r="K79" s="84" t="s">
        <v>12</v>
      </c>
      <c r="L79" s="88">
        <f t="shared" si="7"/>
        <v>2100000</v>
      </c>
      <c r="M79"/>
      <c r="N79"/>
      <c r="P79" s="116" t="s">
        <v>214</v>
      </c>
    </row>
    <row r="80" spans="2:18" x14ac:dyDescent="0.3">
      <c r="B80" s="31"/>
      <c r="C80" s="32" t="s">
        <v>143</v>
      </c>
      <c r="D80" s="36"/>
      <c r="E80" s="33">
        <v>1</v>
      </c>
      <c r="F80" s="34" t="s">
        <v>76</v>
      </c>
      <c r="G80" s="33">
        <v>1</v>
      </c>
      <c r="H80" s="34" t="s">
        <v>144</v>
      </c>
      <c r="I80" s="84" t="s">
        <v>12</v>
      </c>
      <c r="J80" s="87">
        <v>750000</v>
      </c>
      <c r="K80" s="84" t="s">
        <v>12</v>
      </c>
      <c r="L80" s="88">
        <f t="shared" si="7"/>
        <v>750000</v>
      </c>
      <c r="M80"/>
      <c r="N80"/>
    </row>
    <row r="81" spans="2:15" x14ac:dyDescent="0.3">
      <c r="B81" s="225" t="s">
        <v>127</v>
      </c>
      <c r="C81" s="226"/>
      <c r="D81" s="226"/>
      <c r="E81" s="226"/>
      <c r="F81" s="226"/>
      <c r="G81" s="226"/>
      <c r="H81" s="226"/>
      <c r="I81" s="226"/>
      <c r="J81" s="227"/>
      <c r="K81" s="79" t="s">
        <v>12</v>
      </c>
      <c r="L81" s="111">
        <f>L76+L72</f>
        <v>634250000</v>
      </c>
      <c r="M81"/>
      <c r="N81" s="10">
        <f>L81*15%+L81</f>
        <v>729387500</v>
      </c>
    </row>
    <row r="82" spans="2:15" x14ac:dyDescent="0.3">
      <c r="D82" s="115"/>
      <c r="L82" s="117">
        <f>L81+L68</f>
        <v>1515090500</v>
      </c>
      <c r="O82">
        <v>1332775000</v>
      </c>
    </row>
  </sheetData>
  <autoFilter ref="B2:L68" xr:uid="{00000000-0009-0000-0000-000002000000}"/>
  <mergeCells count="14">
    <mergeCell ref="K71:L71"/>
    <mergeCell ref="B81:J81"/>
    <mergeCell ref="B66:J66"/>
    <mergeCell ref="B68:J68"/>
    <mergeCell ref="E71:F71"/>
    <mergeCell ref="G71:H71"/>
    <mergeCell ref="I71:J71"/>
    <mergeCell ref="B2:L2"/>
    <mergeCell ref="B3:L3"/>
    <mergeCell ref="B4:L4"/>
    <mergeCell ref="E5:F5"/>
    <mergeCell ref="G5:H5"/>
    <mergeCell ref="I5:J5"/>
    <mergeCell ref="K5:L5"/>
  </mergeCells>
  <pageMargins left="0.70866141732283505" right="0.70866141732283505" top="0.74803149606299202" bottom="0.74803149606299202" header="0.31496062992126" footer="0.31496062992126"/>
  <pageSetup paperSize="9" scale="78" fitToHeight="0" orientation="portrait" r:id="rId1"/>
  <rowBreaks count="1" manualBreakCount="1">
    <brk id="6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5B879-D7E7-410F-B582-2BC1CC909954}">
  <sheetPr>
    <tabColor rgb="FFFF0000"/>
    <pageSetUpPr fitToPage="1"/>
  </sheetPr>
  <dimension ref="B1:Q75"/>
  <sheetViews>
    <sheetView tabSelected="1" view="pageBreakPreview" topLeftCell="A40" zoomScaleNormal="120" zoomScaleSheetLayoutView="100" workbookViewId="0">
      <selection activeCell="O49" sqref="O49"/>
    </sheetView>
  </sheetViews>
  <sheetFormatPr defaultColWidth="9" defaultRowHeight="14.4" x14ac:dyDescent="0.3"/>
  <cols>
    <col min="1" max="1" width="0.77734375" style="242" customWidth="1"/>
    <col min="2" max="2" width="4.77734375" style="242" customWidth="1"/>
    <col min="3" max="3" width="19.5546875" style="242" customWidth="1"/>
    <col min="4" max="4" width="35.5546875" style="242" customWidth="1"/>
    <col min="5" max="5" width="3.44140625" style="263" bestFit="1" customWidth="1"/>
    <col min="6" max="6" width="6.5546875" style="263" bestFit="1" customWidth="1"/>
    <col min="7" max="7" width="2.5546875" style="287" bestFit="1" customWidth="1"/>
    <col min="8" max="8" width="4.77734375" style="242" bestFit="1" customWidth="1"/>
    <col min="9" max="9" width="3.6640625" style="242" bestFit="1" customWidth="1"/>
    <col min="10" max="10" width="10.6640625" style="242" customWidth="1"/>
    <col min="11" max="11" width="3.6640625" style="242" customWidth="1"/>
    <col min="12" max="12" width="10.6640625" style="294" customWidth="1"/>
    <col min="13" max="13" width="11.5546875" style="263" customWidth="1"/>
    <col min="14" max="14" width="14.44140625" style="263" customWidth="1"/>
    <col min="15" max="15" width="17.5546875" style="242" customWidth="1"/>
    <col min="16" max="16" width="15" style="242" customWidth="1"/>
    <col min="17" max="17" width="11.5546875" style="242" customWidth="1"/>
    <col min="18" max="18" width="12.5546875" style="242" customWidth="1"/>
    <col min="19" max="16384" width="9" style="242"/>
  </cols>
  <sheetData>
    <row r="1" spans="2:15" ht="6" customHeight="1" thickBot="1" x14ac:dyDescent="0.35">
      <c r="B1" s="239"/>
      <c r="C1" s="239"/>
      <c r="D1" s="239"/>
      <c r="E1" s="240"/>
      <c r="F1" s="6"/>
      <c r="G1" s="13"/>
      <c r="H1" s="14"/>
      <c r="I1" s="4"/>
      <c r="J1" s="4"/>
      <c r="K1" s="4"/>
      <c r="L1" s="241"/>
      <c r="M1" s="5"/>
      <c r="N1" s="6"/>
      <c r="O1" s="4"/>
    </row>
    <row r="2" spans="2:15" ht="18" x14ac:dyDescent="0.3">
      <c r="B2" s="210" t="s">
        <v>263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  <c r="M2" s="242"/>
      <c r="N2" s="242"/>
    </row>
    <row r="3" spans="2:15" ht="18" x14ac:dyDescent="0.3">
      <c r="B3" s="213" t="s">
        <v>264</v>
      </c>
      <c r="C3" s="214"/>
      <c r="D3" s="214"/>
      <c r="E3" s="214"/>
      <c r="F3" s="214"/>
      <c r="G3" s="214"/>
      <c r="H3" s="214"/>
      <c r="I3" s="214"/>
      <c r="J3" s="214"/>
      <c r="K3" s="214"/>
      <c r="L3" s="215"/>
      <c r="M3" s="242"/>
      <c r="N3" s="242"/>
    </row>
    <row r="4" spans="2:15" ht="20.25" customHeight="1" thickBot="1" x14ac:dyDescent="0.35">
      <c r="B4" s="213"/>
      <c r="C4" s="214"/>
      <c r="D4" s="214"/>
      <c r="E4" s="214"/>
      <c r="F4" s="214"/>
      <c r="G4" s="214"/>
      <c r="H4" s="214"/>
      <c r="I4" s="214"/>
      <c r="J4" s="214"/>
      <c r="K4" s="214"/>
      <c r="L4" s="215"/>
      <c r="M4" s="242"/>
      <c r="N4" s="242"/>
      <c r="O4" s="243"/>
    </row>
    <row r="5" spans="2:15" ht="16.5" customHeight="1" thickBot="1" x14ac:dyDescent="0.35">
      <c r="B5" s="231" t="s">
        <v>222</v>
      </c>
      <c r="C5" s="233" t="s">
        <v>223</v>
      </c>
      <c r="D5" s="233" t="s">
        <v>246</v>
      </c>
      <c r="E5" s="216" t="s">
        <v>250</v>
      </c>
      <c r="F5" s="218"/>
      <c r="G5" s="218"/>
      <c r="H5" s="217"/>
      <c r="I5" s="235" t="s">
        <v>249</v>
      </c>
      <c r="J5" s="236"/>
      <c r="K5" s="244" t="s">
        <v>224</v>
      </c>
      <c r="L5" s="245"/>
      <c r="M5" s="242"/>
      <c r="N5" s="242"/>
    </row>
    <row r="6" spans="2:15" ht="16.5" customHeight="1" thickBot="1" x14ac:dyDescent="0.35">
      <c r="B6" s="232"/>
      <c r="C6" s="234"/>
      <c r="D6" s="234"/>
      <c r="E6" s="216" t="s">
        <v>247</v>
      </c>
      <c r="F6" s="217"/>
      <c r="G6" s="216" t="s">
        <v>248</v>
      </c>
      <c r="H6" s="217"/>
      <c r="I6" s="237"/>
      <c r="J6" s="238"/>
      <c r="K6" s="246"/>
      <c r="L6" s="247"/>
      <c r="M6" s="242"/>
      <c r="N6" s="242"/>
    </row>
    <row r="7" spans="2:15" ht="15" thickBot="1" x14ac:dyDescent="0.35">
      <c r="B7" s="129" t="s">
        <v>10</v>
      </c>
      <c r="C7" s="130" t="s">
        <v>11</v>
      </c>
      <c r="D7" s="130"/>
      <c r="E7" s="131"/>
      <c r="F7" s="132"/>
      <c r="G7" s="133"/>
      <c r="H7" s="132"/>
      <c r="I7" s="134"/>
      <c r="J7" s="248"/>
      <c r="K7" s="134" t="s">
        <v>12</v>
      </c>
      <c r="L7" s="249">
        <f>SUM(L9:L20)</f>
        <v>223000000</v>
      </c>
      <c r="M7" s="242"/>
      <c r="N7" s="250">
        <f>SUM(L9:L20)</f>
        <v>223000000</v>
      </c>
    </row>
    <row r="8" spans="2:15" x14ac:dyDescent="0.3">
      <c r="B8" s="135">
        <v>1</v>
      </c>
      <c r="C8" s="136" t="s">
        <v>13</v>
      </c>
      <c r="D8" s="137"/>
      <c r="E8" s="138"/>
      <c r="F8" s="139"/>
      <c r="G8" s="140"/>
      <c r="H8" s="139"/>
      <c r="I8" s="141"/>
      <c r="J8" s="251"/>
      <c r="K8" s="141"/>
      <c r="L8" s="252"/>
      <c r="M8" s="242"/>
      <c r="N8" s="242"/>
    </row>
    <row r="9" spans="2:15" ht="41.4" x14ac:dyDescent="0.3">
      <c r="B9" s="142"/>
      <c r="C9" s="143" t="s">
        <v>14</v>
      </c>
      <c r="D9" s="144" t="s">
        <v>283</v>
      </c>
      <c r="E9" s="145">
        <v>1</v>
      </c>
      <c r="F9" s="146" t="s">
        <v>16</v>
      </c>
      <c r="G9" s="147">
        <v>2</v>
      </c>
      <c r="H9" s="146" t="s">
        <v>17</v>
      </c>
      <c r="I9" s="141" t="s">
        <v>12</v>
      </c>
      <c r="J9" s="253">
        <v>15000000</v>
      </c>
      <c r="K9" s="141" t="s">
        <v>12</v>
      </c>
      <c r="L9" s="254">
        <f>SUM(J9*G9*E9)</f>
        <v>30000000</v>
      </c>
      <c r="M9" s="242"/>
      <c r="N9" s="242"/>
    </row>
    <row r="10" spans="2:15" ht="41.4" x14ac:dyDescent="0.3">
      <c r="B10" s="148"/>
      <c r="C10" s="149" t="s">
        <v>18</v>
      </c>
      <c r="D10" s="144" t="s">
        <v>252</v>
      </c>
      <c r="E10" s="150">
        <v>1</v>
      </c>
      <c r="F10" s="151" t="s">
        <v>16</v>
      </c>
      <c r="G10" s="152">
        <v>1</v>
      </c>
      <c r="H10" s="151" t="s">
        <v>20</v>
      </c>
      <c r="I10" s="141" t="s">
        <v>12</v>
      </c>
      <c r="J10" s="253">
        <v>12500000</v>
      </c>
      <c r="K10" s="141" t="s">
        <v>12</v>
      </c>
      <c r="L10" s="254">
        <f>SUM(J10*G10*E10)</f>
        <v>12500000</v>
      </c>
      <c r="M10" s="242"/>
      <c r="N10" s="242"/>
    </row>
    <row r="11" spans="2:15" ht="55.2" x14ac:dyDescent="0.3">
      <c r="B11" s="148"/>
      <c r="C11" s="149" t="s">
        <v>21</v>
      </c>
      <c r="D11" s="144" t="s">
        <v>253</v>
      </c>
      <c r="E11" s="150">
        <v>1</v>
      </c>
      <c r="F11" s="151" t="s">
        <v>16</v>
      </c>
      <c r="G11" s="152">
        <v>1</v>
      </c>
      <c r="H11" s="151" t="s">
        <v>20</v>
      </c>
      <c r="I11" s="141" t="s">
        <v>12</v>
      </c>
      <c r="J11" s="251">
        <v>5000000</v>
      </c>
      <c r="K11" s="141" t="s">
        <v>12</v>
      </c>
      <c r="L11" s="254">
        <f>SUM(J11*G11*E11)</f>
        <v>5000000</v>
      </c>
      <c r="M11" s="242"/>
      <c r="N11" s="242"/>
    </row>
    <row r="12" spans="2:15" ht="41.4" x14ac:dyDescent="0.3">
      <c r="B12" s="148"/>
      <c r="C12" s="149" t="s">
        <v>281</v>
      </c>
      <c r="D12" s="144" t="s">
        <v>282</v>
      </c>
      <c r="E12" s="150">
        <v>48</v>
      </c>
      <c r="F12" s="151" t="s">
        <v>284</v>
      </c>
      <c r="G12" s="152">
        <v>1</v>
      </c>
      <c r="H12" s="151" t="s">
        <v>20</v>
      </c>
      <c r="I12" s="141" t="s">
        <v>12</v>
      </c>
      <c r="J12" s="251">
        <v>1000000</v>
      </c>
      <c r="K12" s="141" t="s">
        <v>12</v>
      </c>
      <c r="L12" s="254">
        <f>SUM(J12*G12*E12)</f>
        <v>48000000</v>
      </c>
      <c r="M12" s="242"/>
      <c r="N12" s="242"/>
    </row>
    <row r="13" spans="2:15" x14ac:dyDescent="0.3">
      <c r="B13" s="148">
        <v>2</v>
      </c>
      <c r="C13" s="149" t="s">
        <v>23</v>
      </c>
      <c r="D13" s="153"/>
      <c r="E13" s="150"/>
      <c r="F13" s="151"/>
      <c r="G13" s="152"/>
      <c r="H13" s="151"/>
      <c r="I13" s="154"/>
      <c r="J13" s="253"/>
      <c r="K13" s="154"/>
      <c r="L13" s="254"/>
      <c r="M13" s="242"/>
      <c r="N13" s="242"/>
    </row>
    <row r="14" spans="2:15" ht="27.6" x14ac:dyDescent="0.3">
      <c r="B14" s="148"/>
      <c r="C14" s="149" t="s">
        <v>240</v>
      </c>
      <c r="D14" s="155" t="s">
        <v>280</v>
      </c>
      <c r="E14" s="150">
        <v>3</v>
      </c>
      <c r="F14" s="151" t="s">
        <v>26</v>
      </c>
      <c r="G14" s="152">
        <v>2</v>
      </c>
      <c r="H14" s="151" t="s">
        <v>17</v>
      </c>
      <c r="I14" s="141" t="s">
        <v>12</v>
      </c>
      <c r="J14" s="253">
        <v>6500000</v>
      </c>
      <c r="K14" s="141" t="s">
        <v>12</v>
      </c>
      <c r="L14" s="254">
        <f>SUM(J14*G14*E14)</f>
        <v>39000000</v>
      </c>
      <c r="M14" s="242"/>
      <c r="N14" s="242"/>
    </row>
    <row r="15" spans="2:15" x14ac:dyDescent="0.3">
      <c r="B15" s="148">
        <v>3</v>
      </c>
      <c r="C15" s="149" t="s">
        <v>27</v>
      </c>
      <c r="D15" s="153"/>
      <c r="E15" s="150"/>
      <c r="F15" s="151"/>
      <c r="G15" s="152"/>
      <c r="H15" s="151"/>
      <c r="I15" s="154"/>
      <c r="J15" s="253"/>
      <c r="K15" s="154"/>
      <c r="L15" s="254"/>
      <c r="M15" s="242"/>
      <c r="N15" s="242"/>
      <c r="O15" s="242" t="s">
        <v>288</v>
      </c>
    </row>
    <row r="16" spans="2:15" ht="41.4" x14ac:dyDescent="0.3">
      <c r="B16" s="148"/>
      <c r="C16" s="149" t="s">
        <v>28</v>
      </c>
      <c r="D16" s="155" t="s">
        <v>255</v>
      </c>
      <c r="E16" s="150">
        <v>1</v>
      </c>
      <c r="F16" s="151" t="s">
        <v>216</v>
      </c>
      <c r="G16" s="152">
        <v>1</v>
      </c>
      <c r="H16" s="151" t="s">
        <v>20</v>
      </c>
      <c r="I16" s="141" t="s">
        <v>12</v>
      </c>
      <c r="J16" s="253">
        <v>7500000</v>
      </c>
      <c r="K16" s="141" t="s">
        <v>12</v>
      </c>
      <c r="L16" s="254">
        <f>SUM(J16*G16*E16)</f>
        <v>7500000</v>
      </c>
      <c r="M16" s="242"/>
      <c r="N16" s="242"/>
    </row>
    <row r="17" spans="2:17" ht="69" x14ac:dyDescent="0.3">
      <c r="B17" s="148">
        <v>4</v>
      </c>
      <c r="C17" s="149" t="s">
        <v>241</v>
      </c>
      <c r="D17" s="155" t="s">
        <v>254</v>
      </c>
      <c r="E17" s="150">
        <v>2</v>
      </c>
      <c r="F17" s="151" t="s">
        <v>164</v>
      </c>
      <c r="G17" s="152">
        <v>1</v>
      </c>
      <c r="H17" s="151" t="s">
        <v>20</v>
      </c>
      <c r="I17" s="141" t="s">
        <v>12</v>
      </c>
      <c r="J17" s="255">
        <v>30000000</v>
      </c>
      <c r="K17" s="141" t="s">
        <v>12</v>
      </c>
      <c r="L17" s="254">
        <f>SUM(J17*G17*E17)</f>
        <v>60000000</v>
      </c>
      <c r="M17" s="242"/>
      <c r="N17" s="242"/>
    </row>
    <row r="18" spans="2:17" ht="41.4" x14ac:dyDescent="0.3">
      <c r="B18" s="156">
        <v>5</v>
      </c>
      <c r="C18" s="143" t="s">
        <v>231</v>
      </c>
      <c r="D18" s="144" t="s">
        <v>251</v>
      </c>
      <c r="E18" s="145">
        <v>1</v>
      </c>
      <c r="F18" s="146" t="s">
        <v>16</v>
      </c>
      <c r="G18" s="147">
        <v>1</v>
      </c>
      <c r="H18" s="146" t="s">
        <v>20</v>
      </c>
      <c r="I18" s="141" t="s">
        <v>12</v>
      </c>
      <c r="J18" s="253">
        <v>15000000</v>
      </c>
      <c r="K18" s="141" t="s">
        <v>12</v>
      </c>
      <c r="L18" s="254">
        <f>SUM(J18*G18*E18)</f>
        <v>15000000</v>
      </c>
      <c r="M18" s="242"/>
      <c r="N18" s="242"/>
    </row>
    <row r="19" spans="2:17" ht="27.6" x14ac:dyDescent="0.3">
      <c r="B19" s="148">
        <v>6</v>
      </c>
      <c r="C19" s="149" t="s">
        <v>215</v>
      </c>
      <c r="D19" s="155" t="s">
        <v>242</v>
      </c>
      <c r="E19" s="150">
        <v>1</v>
      </c>
      <c r="F19" s="151" t="s">
        <v>216</v>
      </c>
      <c r="G19" s="152">
        <v>1</v>
      </c>
      <c r="H19" s="151" t="s">
        <v>20</v>
      </c>
      <c r="I19" s="141" t="s">
        <v>12</v>
      </c>
      <c r="J19" s="256">
        <v>6000000</v>
      </c>
      <c r="K19" s="141" t="s">
        <v>12</v>
      </c>
      <c r="L19" s="254">
        <f>SUM(J19*G19*E19)</f>
        <v>6000000</v>
      </c>
      <c r="M19" s="242"/>
      <c r="N19" s="242"/>
    </row>
    <row r="20" spans="2:17" ht="15" thickBot="1" x14ac:dyDescent="0.35">
      <c r="B20" s="148">
        <v>7</v>
      </c>
      <c r="C20" s="149" t="s">
        <v>243</v>
      </c>
      <c r="D20" s="155" t="s">
        <v>244</v>
      </c>
      <c r="E20" s="150">
        <v>0</v>
      </c>
      <c r="F20" s="151" t="s">
        <v>16</v>
      </c>
      <c r="G20" s="152">
        <v>1</v>
      </c>
      <c r="H20" s="151" t="s">
        <v>20</v>
      </c>
      <c r="I20" s="141" t="s">
        <v>12</v>
      </c>
      <c r="J20" s="256">
        <v>1500000</v>
      </c>
      <c r="K20" s="141" t="s">
        <v>12</v>
      </c>
      <c r="L20" s="254">
        <f>SUM(J20*G20*E20)</f>
        <v>0</v>
      </c>
      <c r="M20" s="242"/>
      <c r="N20" s="242"/>
    </row>
    <row r="21" spans="2:17" ht="15" thickBot="1" x14ac:dyDescent="0.35">
      <c r="B21" s="157" t="s">
        <v>42</v>
      </c>
      <c r="C21" s="158" t="s">
        <v>43</v>
      </c>
      <c r="D21" s="159"/>
      <c r="E21" s="131"/>
      <c r="F21" s="132"/>
      <c r="G21" s="133"/>
      <c r="H21" s="132"/>
      <c r="I21" s="134"/>
      <c r="J21" s="248"/>
      <c r="K21" s="134" t="s">
        <v>12</v>
      </c>
      <c r="L21" s="257">
        <f>SUM(L22:L29)</f>
        <v>278600000</v>
      </c>
      <c r="M21" s="242"/>
      <c r="N21" s="250" t="e">
        <f>SUM(#REF!)</f>
        <v>#REF!</v>
      </c>
    </row>
    <row r="22" spans="2:17" ht="41.4" x14ac:dyDescent="0.3">
      <c r="B22" s="160">
        <v>1</v>
      </c>
      <c r="C22" s="161" t="s">
        <v>43</v>
      </c>
      <c r="D22" s="168" t="s">
        <v>298</v>
      </c>
      <c r="E22" s="162">
        <v>1</v>
      </c>
      <c r="F22" s="163" t="s">
        <v>26</v>
      </c>
      <c r="G22" s="164">
        <v>1</v>
      </c>
      <c r="H22" s="163" t="s">
        <v>20</v>
      </c>
      <c r="I22" s="141" t="s">
        <v>12</v>
      </c>
      <c r="J22" s="258">
        <v>200000000</v>
      </c>
      <c r="K22" s="141" t="s">
        <v>12</v>
      </c>
      <c r="L22" s="259">
        <f t="shared" ref="L22:L29" si="0">SUM(E22*G22*J22)</f>
        <v>200000000</v>
      </c>
      <c r="M22" s="242"/>
      <c r="N22" s="242"/>
      <c r="O22" s="260"/>
      <c r="P22" s="242">
        <v>25000</v>
      </c>
      <c r="Q22" s="242">
        <v>100</v>
      </c>
    </row>
    <row r="23" spans="2:17" x14ac:dyDescent="0.3">
      <c r="B23" s="148">
        <v>2</v>
      </c>
      <c r="C23" s="149" t="s">
        <v>46</v>
      </c>
      <c r="D23" s="169" t="s">
        <v>47</v>
      </c>
      <c r="E23" s="150">
        <v>2</v>
      </c>
      <c r="F23" s="151" t="s">
        <v>226</v>
      </c>
      <c r="G23" s="152">
        <v>17</v>
      </c>
      <c r="H23" s="151" t="s">
        <v>62</v>
      </c>
      <c r="I23" s="141" t="s">
        <v>12</v>
      </c>
      <c r="J23" s="261">
        <v>1200000</v>
      </c>
      <c r="K23" s="141" t="s">
        <v>12</v>
      </c>
      <c r="L23" s="259">
        <f t="shared" si="0"/>
        <v>40800000</v>
      </c>
      <c r="M23" s="242"/>
      <c r="N23" s="242"/>
      <c r="P23" s="262">
        <f>P22*Q22</f>
        <v>2500000</v>
      </c>
    </row>
    <row r="24" spans="2:17" x14ac:dyDescent="0.3">
      <c r="B24" s="148">
        <v>3</v>
      </c>
      <c r="C24" s="149" t="s">
        <v>49</v>
      </c>
      <c r="D24" s="208"/>
      <c r="E24" s="150"/>
      <c r="F24" s="151"/>
      <c r="G24" s="152"/>
      <c r="H24" s="151"/>
      <c r="I24" s="154"/>
      <c r="J24" s="253"/>
      <c r="K24" s="154"/>
      <c r="L24" s="259"/>
      <c r="M24" s="242"/>
      <c r="N24" s="242"/>
    </row>
    <row r="25" spans="2:17" x14ac:dyDescent="0.3">
      <c r="B25" s="148"/>
      <c r="C25" s="149" t="s">
        <v>50</v>
      </c>
      <c r="D25" s="208" t="s">
        <v>227</v>
      </c>
      <c r="E25" s="150">
        <v>3</v>
      </c>
      <c r="F25" s="151" t="s">
        <v>26</v>
      </c>
      <c r="G25" s="152">
        <v>1</v>
      </c>
      <c r="H25" s="151" t="s">
        <v>17</v>
      </c>
      <c r="I25" s="141" t="s">
        <v>12</v>
      </c>
      <c r="J25" s="261">
        <v>2000000</v>
      </c>
      <c r="K25" s="141" t="s">
        <v>12</v>
      </c>
      <c r="L25" s="259">
        <f t="shared" si="0"/>
        <v>6000000</v>
      </c>
      <c r="M25" s="242"/>
      <c r="N25" s="242"/>
    </row>
    <row r="26" spans="2:17" x14ac:dyDescent="0.3">
      <c r="B26" s="148">
        <v>4</v>
      </c>
      <c r="C26" s="149" t="s">
        <v>52</v>
      </c>
      <c r="D26" s="209" t="s">
        <v>53</v>
      </c>
      <c r="E26" s="150">
        <v>1</v>
      </c>
      <c r="F26" s="151" t="s">
        <v>228</v>
      </c>
      <c r="G26" s="152">
        <v>1</v>
      </c>
      <c r="H26" s="151" t="s">
        <v>54</v>
      </c>
      <c r="I26" s="141" t="s">
        <v>12</v>
      </c>
      <c r="J26" s="256">
        <v>10000000</v>
      </c>
      <c r="K26" s="141" t="s">
        <v>12</v>
      </c>
      <c r="L26" s="259">
        <f t="shared" si="0"/>
        <v>10000000</v>
      </c>
      <c r="M26" s="242"/>
    </row>
    <row r="27" spans="2:17" x14ac:dyDescent="0.3">
      <c r="B27" s="148">
        <v>5</v>
      </c>
      <c r="C27" s="149" t="s">
        <v>232</v>
      </c>
      <c r="D27" s="209" t="s">
        <v>276</v>
      </c>
      <c r="E27" s="150">
        <v>1</v>
      </c>
      <c r="F27" s="151" t="s">
        <v>56</v>
      </c>
      <c r="G27" s="152">
        <v>1</v>
      </c>
      <c r="H27" s="151" t="s">
        <v>57</v>
      </c>
      <c r="I27" s="141" t="s">
        <v>12</v>
      </c>
      <c r="J27" s="256">
        <v>4000000</v>
      </c>
      <c r="K27" s="141" t="s">
        <v>12</v>
      </c>
      <c r="L27" s="264">
        <f t="shared" si="0"/>
        <v>4000000</v>
      </c>
      <c r="M27" s="242"/>
    </row>
    <row r="28" spans="2:17" x14ac:dyDescent="0.3">
      <c r="B28" s="148">
        <v>6</v>
      </c>
      <c r="C28" s="149" t="s">
        <v>233</v>
      </c>
      <c r="D28" s="209" t="s">
        <v>277</v>
      </c>
      <c r="E28" s="150">
        <v>8</v>
      </c>
      <c r="F28" s="151" t="s">
        <v>56</v>
      </c>
      <c r="G28" s="152">
        <v>1</v>
      </c>
      <c r="H28" s="151" t="s">
        <v>57</v>
      </c>
      <c r="I28" s="141" t="s">
        <v>12</v>
      </c>
      <c r="J28" s="256">
        <v>975000</v>
      </c>
      <c r="K28" s="141" t="s">
        <v>12</v>
      </c>
      <c r="L28" s="264">
        <f t="shared" si="0"/>
        <v>7800000</v>
      </c>
      <c r="M28" s="242"/>
    </row>
    <row r="29" spans="2:17" ht="34.200000000000003" customHeight="1" thickBot="1" x14ac:dyDescent="0.35">
      <c r="B29" s="148">
        <v>7</v>
      </c>
      <c r="C29" s="149" t="s">
        <v>296</v>
      </c>
      <c r="D29" s="143" t="s">
        <v>297</v>
      </c>
      <c r="E29" s="150">
        <v>1</v>
      </c>
      <c r="F29" s="151" t="s">
        <v>228</v>
      </c>
      <c r="G29" s="152">
        <v>1</v>
      </c>
      <c r="H29" s="151" t="s">
        <v>20</v>
      </c>
      <c r="I29" s="141" t="s">
        <v>12</v>
      </c>
      <c r="J29" s="265">
        <v>10000000</v>
      </c>
      <c r="K29" s="141" t="s">
        <v>12</v>
      </c>
      <c r="L29" s="264">
        <f t="shared" si="0"/>
        <v>10000000</v>
      </c>
      <c r="M29" s="242"/>
    </row>
    <row r="30" spans="2:17" ht="28.2" thickBot="1" x14ac:dyDescent="0.35">
      <c r="B30" s="157" t="s">
        <v>58</v>
      </c>
      <c r="C30" s="158" t="s">
        <v>59</v>
      </c>
      <c r="D30" s="159"/>
      <c r="E30" s="131"/>
      <c r="F30" s="132"/>
      <c r="G30" s="133"/>
      <c r="H30" s="132"/>
      <c r="I30" s="134"/>
      <c r="J30" s="248"/>
      <c r="K30" s="134" t="s">
        <v>12</v>
      </c>
      <c r="L30" s="257">
        <f>SUM(L31:L33)</f>
        <v>13800000</v>
      </c>
      <c r="M30" s="242"/>
      <c r="N30" s="250">
        <f>SUM(L31:L31)</f>
        <v>4500000</v>
      </c>
    </row>
    <row r="31" spans="2:17" x14ac:dyDescent="0.3">
      <c r="B31" s="148">
        <v>1</v>
      </c>
      <c r="C31" s="149" t="s">
        <v>64</v>
      </c>
      <c r="D31" s="155" t="s">
        <v>275</v>
      </c>
      <c r="E31" s="150">
        <v>10</v>
      </c>
      <c r="F31" s="151" t="s">
        <v>62</v>
      </c>
      <c r="G31" s="152">
        <v>1</v>
      </c>
      <c r="H31" s="151" t="s">
        <v>20</v>
      </c>
      <c r="I31" s="141" t="s">
        <v>12</v>
      </c>
      <c r="J31" s="256">
        <v>450000</v>
      </c>
      <c r="K31" s="141" t="s">
        <v>12</v>
      </c>
      <c r="L31" s="259">
        <f>SUM(E31*G31*J31)</f>
        <v>4500000</v>
      </c>
      <c r="M31" s="242"/>
      <c r="N31" s="242"/>
    </row>
    <row r="32" spans="2:17" x14ac:dyDescent="0.3">
      <c r="B32" s="148">
        <v>2</v>
      </c>
      <c r="C32" s="149" t="s">
        <v>65</v>
      </c>
      <c r="D32" s="155" t="s">
        <v>274</v>
      </c>
      <c r="E32" s="150">
        <v>6</v>
      </c>
      <c r="F32" s="151" t="s">
        <v>62</v>
      </c>
      <c r="G32" s="152">
        <v>1</v>
      </c>
      <c r="H32" s="151" t="s">
        <v>20</v>
      </c>
      <c r="I32" s="141" t="s">
        <v>12</v>
      </c>
      <c r="J32" s="256">
        <v>750000</v>
      </c>
      <c r="K32" s="141" t="s">
        <v>12</v>
      </c>
      <c r="L32" s="259">
        <f>SUM(E32*G32*J32)</f>
        <v>4500000</v>
      </c>
      <c r="M32" s="242"/>
      <c r="N32" s="242"/>
    </row>
    <row r="33" spans="2:14" ht="15" thickBot="1" x14ac:dyDescent="0.35">
      <c r="B33" s="190">
        <v>3</v>
      </c>
      <c r="C33" s="266" t="s">
        <v>55</v>
      </c>
      <c r="D33" s="267" t="s">
        <v>285</v>
      </c>
      <c r="E33" s="268">
        <v>8</v>
      </c>
      <c r="F33" s="269" t="s">
        <v>56</v>
      </c>
      <c r="G33" s="270">
        <v>1</v>
      </c>
      <c r="H33" s="269" t="s">
        <v>57</v>
      </c>
      <c r="I33" s="271" t="s">
        <v>12</v>
      </c>
      <c r="J33" s="272">
        <v>600000</v>
      </c>
      <c r="K33" s="271" t="s">
        <v>12</v>
      </c>
      <c r="L33" s="273">
        <f>SUM(E33*G33*J33)</f>
        <v>4800000</v>
      </c>
      <c r="M33" s="242"/>
      <c r="N33" s="242"/>
    </row>
    <row r="34" spans="2:14" ht="15" thickBot="1" x14ac:dyDescent="0.35">
      <c r="B34" s="157" t="s">
        <v>217</v>
      </c>
      <c r="C34" s="158" t="s">
        <v>286</v>
      </c>
      <c r="D34" s="159"/>
      <c r="E34" s="131"/>
      <c r="F34" s="132"/>
      <c r="G34" s="133"/>
      <c r="H34" s="132"/>
      <c r="I34" s="134"/>
      <c r="J34" s="248"/>
      <c r="K34" s="134" t="s">
        <v>12</v>
      </c>
      <c r="L34" s="249">
        <f>SUM(L35:L40)</f>
        <v>12287500</v>
      </c>
      <c r="M34" s="242"/>
      <c r="N34" s="250">
        <f>SUM(L35:L40)</f>
        <v>12287500</v>
      </c>
    </row>
    <row r="35" spans="2:14" x14ac:dyDescent="0.3">
      <c r="B35" s="160">
        <v>1</v>
      </c>
      <c r="C35" s="161" t="s">
        <v>234</v>
      </c>
      <c r="D35" s="166" t="s">
        <v>96</v>
      </c>
      <c r="E35" s="162">
        <v>6</v>
      </c>
      <c r="F35" s="163" t="s">
        <v>81</v>
      </c>
      <c r="G35" s="164">
        <v>1</v>
      </c>
      <c r="H35" s="163" t="s">
        <v>20</v>
      </c>
      <c r="I35" s="141" t="s">
        <v>12</v>
      </c>
      <c r="J35" s="261">
        <v>125000</v>
      </c>
      <c r="K35" s="141" t="s">
        <v>12</v>
      </c>
      <c r="L35" s="252">
        <f t="shared" ref="L35:L40" si="1">E35*G35*J35</f>
        <v>750000</v>
      </c>
      <c r="M35" s="242"/>
      <c r="N35" s="242"/>
    </row>
    <row r="36" spans="2:14" ht="41.4" x14ac:dyDescent="0.3">
      <c r="B36" s="156">
        <v>2</v>
      </c>
      <c r="C36" s="143" t="s">
        <v>225</v>
      </c>
      <c r="D36" s="143" t="s">
        <v>291</v>
      </c>
      <c r="E36" s="145">
        <v>32</v>
      </c>
      <c r="F36" s="146" t="s">
        <v>81</v>
      </c>
      <c r="G36" s="147">
        <v>1</v>
      </c>
      <c r="H36" s="146" t="s">
        <v>20</v>
      </c>
      <c r="I36" s="141" t="s">
        <v>12</v>
      </c>
      <c r="J36" s="253">
        <v>100000</v>
      </c>
      <c r="K36" s="141" t="s">
        <v>12</v>
      </c>
      <c r="L36" s="264">
        <f t="shared" si="1"/>
        <v>3200000</v>
      </c>
      <c r="M36" s="242"/>
      <c r="N36" s="242"/>
    </row>
    <row r="37" spans="2:14" ht="29.4" customHeight="1" x14ac:dyDescent="0.3">
      <c r="B37" s="156">
        <v>3</v>
      </c>
      <c r="C37" s="143" t="s">
        <v>239</v>
      </c>
      <c r="D37" s="143" t="s">
        <v>292</v>
      </c>
      <c r="E37" s="145">
        <v>3</v>
      </c>
      <c r="F37" s="146" t="s">
        <v>81</v>
      </c>
      <c r="G37" s="147">
        <v>1</v>
      </c>
      <c r="H37" s="146" t="s">
        <v>20</v>
      </c>
      <c r="I37" s="141" t="s">
        <v>12</v>
      </c>
      <c r="J37" s="253">
        <v>400000</v>
      </c>
      <c r="K37" s="141" t="s">
        <v>12</v>
      </c>
      <c r="L37" s="264">
        <f t="shared" si="1"/>
        <v>1200000</v>
      </c>
      <c r="M37" s="242"/>
      <c r="N37" s="242"/>
    </row>
    <row r="38" spans="2:14" x14ac:dyDescent="0.3">
      <c r="B38" s="167">
        <v>4</v>
      </c>
      <c r="C38" s="168" t="s">
        <v>235</v>
      </c>
      <c r="D38" s="169" t="s">
        <v>102</v>
      </c>
      <c r="E38" s="138">
        <v>1</v>
      </c>
      <c r="F38" s="139" t="s">
        <v>62</v>
      </c>
      <c r="G38" s="140">
        <v>1</v>
      </c>
      <c r="H38" s="139" t="s">
        <v>20</v>
      </c>
      <c r="I38" s="141" t="s">
        <v>12</v>
      </c>
      <c r="J38" s="274">
        <v>3500000</v>
      </c>
      <c r="K38" s="141" t="s">
        <v>12</v>
      </c>
      <c r="L38" s="264">
        <f t="shared" si="1"/>
        <v>3500000</v>
      </c>
      <c r="M38" s="260"/>
    </row>
    <row r="39" spans="2:14" x14ac:dyDescent="0.3">
      <c r="B39" s="167">
        <v>5</v>
      </c>
      <c r="C39" s="168" t="s">
        <v>236</v>
      </c>
      <c r="D39" s="169" t="s">
        <v>229</v>
      </c>
      <c r="E39" s="138">
        <v>1</v>
      </c>
      <c r="F39" s="139" t="s">
        <v>228</v>
      </c>
      <c r="G39" s="140">
        <v>1</v>
      </c>
      <c r="H39" s="139" t="s">
        <v>20</v>
      </c>
      <c r="I39" s="141" t="s">
        <v>12</v>
      </c>
      <c r="J39" s="274">
        <v>1837500</v>
      </c>
      <c r="K39" s="141" t="s">
        <v>12</v>
      </c>
      <c r="L39" s="264">
        <f t="shared" si="1"/>
        <v>1837500</v>
      </c>
      <c r="M39" s="260"/>
    </row>
    <row r="40" spans="2:14" ht="15" thickBot="1" x14ac:dyDescent="0.35">
      <c r="B40" s="167">
        <v>6</v>
      </c>
      <c r="C40" s="168" t="s">
        <v>289</v>
      </c>
      <c r="D40" s="168" t="s">
        <v>290</v>
      </c>
      <c r="E40" s="138">
        <v>3</v>
      </c>
      <c r="F40" s="139" t="s">
        <v>168</v>
      </c>
      <c r="G40" s="140">
        <v>1</v>
      </c>
      <c r="H40" s="139" t="s">
        <v>20</v>
      </c>
      <c r="I40" s="141" t="s">
        <v>12</v>
      </c>
      <c r="J40" s="274">
        <v>600000</v>
      </c>
      <c r="K40" s="141" t="s">
        <v>12</v>
      </c>
      <c r="L40" s="264">
        <f t="shared" si="1"/>
        <v>1800000</v>
      </c>
      <c r="M40" s="260"/>
    </row>
    <row r="41" spans="2:14" ht="15" thickBot="1" x14ac:dyDescent="0.35">
      <c r="B41" s="129" t="s">
        <v>77</v>
      </c>
      <c r="C41" s="158" t="s">
        <v>299</v>
      </c>
      <c r="D41" s="130"/>
      <c r="E41" s="131"/>
      <c r="F41" s="132"/>
      <c r="G41" s="133"/>
      <c r="H41" s="132"/>
      <c r="I41" s="134"/>
      <c r="J41" s="248"/>
      <c r="K41" s="134" t="s">
        <v>12</v>
      </c>
      <c r="L41" s="249">
        <f>SUM(L42:L43)</f>
        <v>10000000</v>
      </c>
      <c r="M41" s="260"/>
      <c r="N41" s="250">
        <f>SUM(L42:L43)</f>
        <v>10000000</v>
      </c>
    </row>
    <row r="42" spans="2:14" ht="55.2" x14ac:dyDescent="0.3">
      <c r="B42" s="170">
        <v>1</v>
      </c>
      <c r="C42" s="161" t="s">
        <v>237</v>
      </c>
      <c r="D42" s="171" t="s">
        <v>273</v>
      </c>
      <c r="E42" s="172">
        <v>1</v>
      </c>
      <c r="F42" s="139" t="s">
        <v>228</v>
      </c>
      <c r="G42" s="174">
        <v>1</v>
      </c>
      <c r="H42" s="173" t="s">
        <v>35</v>
      </c>
      <c r="I42" s="141" t="s">
        <v>12</v>
      </c>
      <c r="J42" s="275">
        <v>5000000</v>
      </c>
      <c r="K42" s="141" t="s">
        <v>12</v>
      </c>
      <c r="L42" s="276">
        <f t="shared" ref="L42:L54" si="2">SUM(E42*G42*J42)</f>
        <v>5000000</v>
      </c>
      <c r="M42" s="242"/>
    </row>
    <row r="43" spans="2:14" ht="69.599999999999994" thickBot="1" x14ac:dyDescent="0.35">
      <c r="B43" s="156">
        <v>2</v>
      </c>
      <c r="C43" s="143" t="s">
        <v>238</v>
      </c>
      <c r="D43" s="175" t="s">
        <v>256</v>
      </c>
      <c r="E43" s="145">
        <v>1</v>
      </c>
      <c r="F43" s="139" t="s">
        <v>228</v>
      </c>
      <c r="G43" s="147">
        <v>1</v>
      </c>
      <c r="H43" s="146" t="s">
        <v>35</v>
      </c>
      <c r="I43" s="141" t="s">
        <v>12</v>
      </c>
      <c r="J43" s="253">
        <v>5000000</v>
      </c>
      <c r="K43" s="141" t="s">
        <v>12</v>
      </c>
      <c r="L43" s="254">
        <f t="shared" si="2"/>
        <v>5000000</v>
      </c>
      <c r="M43" s="242"/>
    </row>
    <row r="44" spans="2:14" ht="15" thickBot="1" x14ac:dyDescent="0.35">
      <c r="B44" s="129" t="s">
        <v>66</v>
      </c>
      <c r="C44" s="130" t="s">
        <v>218</v>
      </c>
      <c r="D44" s="130"/>
      <c r="E44" s="176"/>
      <c r="F44" s="177"/>
      <c r="G44" s="133"/>
      <c r="H44" s="132"/>
      <c r="I44" s="134"/>
      <c r="J44" s="248"/>
      <c r="K44" s="134" t="s">
        <v>12</v>
      </c>
      <c r="L44" s="249">
        <f>SUM(L45:L52)</f>
        <v>126874800</v>
      </c>
      <c r="M44" s="260"/>
      <c r="N44" s="250">
        <f>SUM(L45:L49)</f>
        <v>73534800</v>
      </c>
    </row>
    <row r="45" spans="2:14" x14ac:dyDescent="0.3">
      <c r="B45" s="170">
        <v>1</v>
      </c>
      <c r="C45" s="178" t="s">
        <v>257</v>
      </c>
      <c r="D45" s="179" t="s">
        <v>258</v>
      </c>
      <c r="E45" s="180">
        <v>789</v>
      </c>
      <c r="F45" s="181" t="s">
        <v>26</v>
      </c>
      <c r="G45" s="182">
        <v>1</v>
      </c>
      <c r="H45" s="183" t="s">
        <v>35</v>
      </c>
      <c r="I45" s="184" t="s">
        <v>12</v>
      </c>
      <c r="J45" s="277">
        <v>7200</v>
      </c>
      <c r="K45" s="184" t="s">
        <v>12</v>
      </c>
      <c r="L45" s="278">
        <f t="shared" si="2"/>
        <v>5680800</v>
      </c>
      <c r="M45" s="242"/>
    </row>
    <row r="46" spans="2:14" x14ac:dyDescent="0.3">
      <c r="B46" s="156">
        <v>2</v>
      </c>
      <c r="C46" s="165" t="s">
        <v>178</v>
      </c>
      <c r="D46" s="165" t="s">
        <v>259</v>
      </c>
      <c r="E46" s="185">
        <v>789</v>
      </c>
      <c r="F46" s="186" t="s">
        <v>26</v>
      </c>
      <c r="G46" s="187">
        <v>1</v>
      </c>
      <c r="H46" s="188" t="s">
        <v>35</v>
      </c>
      <c r="I46" s="184" t="s">
        <v>12</v>
      </c>
      <c r="J46" s="279">
        <v>6000</v>
      </c>
      <c r="K46" s="184" t="s">
        <v>12</v>
      </c>
      <c r="L46" s="280">
        <f t="shared" si="2"/>
        <v>4734000</v>
      </c>
      <c r="M46" s="242"/>
    </row>
    <row r="47" spans="2:14" ht="27.6" x14ac:dyDescent="0.3">
      <c r="B47" s="156">
        <v>3</v>
      </c>
      <c r="C47" s="165" t="s">
        <v>260</v>
      </c>
      <c r="D47" s="165" t="s">
        <v>261</v>
      </c>
      <c r="E47" s="185">
        <v>789</v>
      </c>
      <c r="F47" s="188" t="s">
        <v>26</v>
      </c>
      <c r="G47" s="187">
        <v>1</v>
      </c>
      <c r="H47" s="188" t="s">
        <v>35</v>
      </c>
      <c r="I47" s="184" t="s">
        <v>12</v>
      </c>
      <c r="J47" s="281">
        <v>18000</v>
      </c>
      <c r="K47" s="184" t="s">
        <v>12</v>
      </c>
      <c r="L47" s="280">
        <f t="shared" si="2"/>
        <v>14202000</v>
      </c>
      <c r="M47" s="242"/>
    </row>
    <row r="48" spans="2:14" ht="27.6" x14ac:dyDescent="0.3">
      <c r="B48" s="156">
        <v>4</v>
      </c>
      <c r="C48" s="165" t="s">
        <v>293</v>
      </c>
      <c r="D48" s="189" t="s">
        <v>294</v>
      </c>
      <c r="E48" s="185">
        <v>789</v>
      </c>
      <c r="F48" s="188" t="s">
        <v>219</v>
      </c>
      <c r="G48" s="187">
        <v>1</v>
      </c>
      <c r="H48" s="188" t="s">
        <v>35</v>
      </c>
      <c r="I48" s="184" t="s">
        <v>12</v>
      </c>
      <c r="J48" s="281">
        <v>20000</v>
      </c>
      <c r="K48" s="184" t="s">
        <v>12</v>
      </c>
      <c r="L48" s="280">
        <f>E48*J48</f>
        <v>15780000</v>
      </c>
      <c r="M48" s="242"/>
    </row>
    <row r="49" spans="2:17" x14ac:dyDescent="0.3">
      <c r="B49" s="156">
        <v>5</v>
      </c>
      <c r="C49" s="165" t="s">
        <v>295</v>
      </c>
      <c r="D49" s="165" t="s">
        <v>220</v>
      </c>
      <c r="E49" s="185">
        <v>789</v>
      </c>
      <c r="F49" s="188" t="s">
        <v>219</v>
      </c>
      <c r="G49" s="187">
        <v>1</v>
      </c>
      <c r="H49" s="188" t="s">
        <v>35</v>
      </c>
      <c r="I49" s="184" t="s">
        <v>12</v>
      </c>
      <c r="J49" s="281">
        <v>42000</v>
      </c>
      <c r="K49" s="184" t="s">
        <v>12</v>
      </c>
      <c r="L49" s="280">
        <f>E49*J49</f>
        <v>33138000</v>
      </c>
      <c r="M49" s="242"/>
    </row>
    <row r="50" spans="2:17" ht="27.6" x14ac:dyDescent="0.3">
      <c r="B50" s="156">
        <v>6</v>
      </c>
      <c r="C50" s="165" t="s">
        <v>221</v>
      </c>
      <c r="D50" s="189" t="s">
        <v>187</v>
      </c>
      <c r="E50" s="185">
        <v>789</v>
      </c>
      <c r="F50" s="188" t="s">
        <v>26</v>
      </c>
      <c r="G50" s="187">
        <v>1</v>
      </c>
      <c r="H50" s="188" t="s">
        <v>35</v>
      </c>
      <c r="I50" s="282" t="s">
        <v>12</v>
      </c>
      <c r="J50" s="281">
        <v>60000</v>
      </c>
      <c r="K50" s="282" t="s">
        <v>12</v>
      </c>
      <c r="L50" s="280">
        <f t="shared" ref="L50:L51" si="3">SUM(E50*G50*J50)</f>
        <v>47340000</v>
      </c>
      <c r="M50" s="242"/>
    </row>
    <row r="51" spans="2:17" x14ac:dyDescent="0.3">
      <c r="B51" s="156">
        <v>7</v>
      </c>
      <c r="C51" s="165" t="s">
        <v>300</v>
      </c>
      <c r="D51" s="189" t="s">
        <v>301</v>
      </c>
      <c r="E51" s="185">
        <v>30</v>
      </c>
      <c r="F51" s="188" t="s">
        <v>302</v>
      </c>
      <c r="G51" s="187">
        <v>1</v>
      </c>
      <c r="H51" s="188" t="s">
        <v>35</v>
      </c>
      <c r="I51" s="282" t="s">
        <v>12</v>
      </c>
      <c r="J51" s="281">
        <v>200000</v>
      </c>
      <c r="K51" s="282" t="s">
        <v>12</v>
      </c>
      <c r="L51" s="280">
        <f t="shared" si="3"/>
        <v>6000000</v>
      </c>
      <c r="M51" s="242"/>
    </row>
    <row r="52" spans="2:17" ht="15" thickBot="1" x14ac:dyDescent="0.35">
      <c r="B52" s="190"/>
      <c r="C52" s="191"/>
      <c r="D52" s="192"/>
      <c r="E52" s="193"/>
      <c r="F52" s="194"/>
      <c r="G52" s="195"/>
      <c r="H52" s="194"/>
      <c r="I52" s="196"/>
      <c r="J52" s="283"/>
      <c r="K52" s="196"/>
      <c r="L52" s="284"/>
      <c r="M52" s="242"/>
    </row>
    <row r="53" spans="2:17" ht="15" thickBot="1" x14ac:dyDescent="0.35">
      <c r="B53" s="197" t="s">
        <v>93</v>
      </c>
      <c r="C53" s="198" t="s">
        <v>245</v>
      </c>
      <c r="D53" s="199"/>
      <c r="E53" s="200"/>
      <c r="F53" s="201"/>
      <c r="G53" s="202"/>
      <c r="H53" s="201"/>
      <c r="I53" s="200"/>
      <c r="J53" s="203"/>
      <c r="K53" s="204" t="s">
        <v>12</v>
      </c>
      <c r="L53" s="249">
        <f>SUM(L54:L56)</f>
        <v>10630000</v>
      </c>
      <c r="M53" s="242"/>
      <c r="N53" s="250" t="e">
        <f>SUM(#REF!)</f>
        <v>#REF!</v>
      </c>
      <c r="P53" s="242">
        <f>SUM(P54:P56)</f>
        <v>0</v>
      </c>
      <c r="Q53" s="242">
        <f>P53*4</f>
        <v>0</v>
      </c>
    </row>
    <row r="54" spans="2:17" ht="27.6" x14ac:dyDescent="0.3">
      <c r="B54" s="156">
        <v>1</v>
      </c>
      <c r="C54" s="165" t="s">
        <v>230</v>
      </c>
      <c r="D54" s="165" t="s">
        <v>262</v>
      </c>
      <c r="E54" s="180">
        <f>789</f>
        <v>789</v>
      </c>
      <c r="F54" s="186" t="s">
        <v>26</v>
      </c>
      <c r="G54" s="187">
        <v>1</v>
      </c>
      <c r="H54" s="188" t="s">
        <v>35</v>
      </c>
      <c r="I54" s="184" t="s">
        <v>12</v>
      </c>
      <c r="J54" s="279">
        <v>10000</v>
      </c>
      <c r="K54" s="184" t="s">
        <v>12</v>
      </c>
      <c r="L54" s="280">
        <f t="shared" si="2"/>
        <v>7890000</v>
      </c>
      <c r="M54" s="242"/>
    </row>
    <row r="55" spans="2:17" ht="27.6" x14ac:dyDescent="0.3">
      <c r="B55" s="205">
        <v>2</v>
      </c>
      <c r="C55" s="165" t="s">
        <v>191</v>
      </c>
      <c r="D55" s="165" t="s">
        <v>271</v>
      </c>
      <c r="E55" s="206">
        <f>77+47</f>
        <v>124</v>
      </c>
      <c r="F55" s="186" t="s">
        <v>26</v>
      </c>
      <c r="G55" s="187">
        <v>1</v>
      </c>
      <c r="H55" s="188" t="s">
        <v>35</v>
      </c>
      <c r="I55" s="184" t="s">
        <v>12</v>
      </c>
      <c r="J55" s="279">
        <v>10000</v>
      </c>
      <c r="K55" s="184"/>
      <c r="L55" s="280">
        <f>SUM(E55*G55*J55)</f>
        <v>1240000</v>
      </c>
      <c r="M55" s="242"/>
      <c r="O55" s="242" t="s">
        <v>272</v>
      </c>
    </row>
    <row r="56" spans="2:17" ht="15" thickBot="1" x14ac:dyDescent="0.35">
      <c r="B56" s="190">
        <v>3</v>
      </c>
      <c r="C56" s="191" t="s">
        <v>303</v>
      </c>
      <c r="D56" s="192" t="s">
        <v>304</v>
      </c>
      <c r="E56" s="193">
        <v>3</v>
      </c>
      <c r="F56" s="194" t="s">
        <v>302</v>
      </c>
      <c r="G56" s="195">
        <v>1</v>
      </c>
      <c r="H56" s="194" t="s">
        <v>35</v>
      </c>
      <c r="I56" s="196" t="s">
        <v>12</v>
      </c>
      <c r="J56" s="283">
        <v>500000</v>
      </c>
      <c r="K56" s="196" t="s">
        <v>12</v>
      </c>
      <c r="L56" s="284">
        <f t="shared" ref="L56" si="4">SUM(E56*G56*J56)</f>
        <v>1500000</v>
      </c>
      <c r="M56" s="242"/>
    </row>
    <row r="57" spans="2:17" ht="15" thickBot="1" x14ac:dyDescent="0.35">
      <c r="B57" s="228" t="s">
        <v>208</v>
      </c>
      <c r="C57" s="229"/>
      <c r="D57" s="229"/>
      <c r="E57" s="229"/>
      <c r="F57" s="229"/>
      <c r="G57" s="229"/>
      <c r="H57" s="229"/>
      <c r="I57" s="229"/>
      <c r="J57" s="230"/>
      <c r="K57" s="204" t="s">
        <v>12</v>
      </c>
      <c r="L57" s="285">
        <f>+L53+L44+L41+L34+L30+L21+L7</f>
        <v>675192300</v>
      </c>
      <c r="M57" s="242"/>
      <c r="N57" s="286">
        <f>L57*15%+L57</f>
        <v>776471145</v>
      </c>
      <c r="O57" s="260">
        <f>L59*11%</f>
        <v>82440979.829999998</v>
      </c>
    </row>
    <row r="58" spans="2:17" ht="15" thickBot="1" x14ac:dyDescent="0.35">
      <c r="B58" s="207"/>
      <c r="C58" s="204"/>
      <c r="D58" s="204"/>
      <c r="E58" s="204"/>
      <c r="F58" s="204"/>
      <c r="G58" s="204"/>
      <c r="H58" s="204"/>
      <c r="I58" s="204"/>
      <c r="J58" s="177" t="s">
        <v>209</v>
      </c>
      <c r="K58" s="204" t="s">
        <v>12</v>
      </c>
      <c r="L58" s="285">
        <f>L57*11%</f>
        <v>74271153</v>
      </c>
      <c r="M58" s="242"/>
      <c r="N58" s="286"/>
      <c r="O58" s="260"/>
    </row>
    <row r="59" spans="2:17" ht="15" thickBot="1" x14ac:dyDescent="0.35">
      <c r="B59" s="228" t="s">
        <v>127</v>
      </c>
      <c r="C59" s="229"/>
      <c r="D59" s="229"/>
      <c r="E59" s="229"/>
      <c r="F59" s="229"/>
      <c r="G59" s="229"/>
      <c r="H59" s="229"/>
      <c r="I59" s="229"/>
      <c r="J59" s="230"/>
      <c r="K59" s="204" t="s">
        <v>12</v>
      </c>
      <c r="L59" s="285">
        <f>L58+L57</f>
        <v>749463453</v>
      </c>
      <c r="M59" s="242"/>
      <c r="N59" s="286">
        <f>L59*15%+L59</f>
        <v>861882970.95000005</v>
      </c>
      <c r="O59" s="260">
        <v>909600000</v>
      </c>
    </row>
    <row r="60" spans="2:17" ht="10.199999999999999" customHeight="1" x14ac:dyDescent="0.3">
      <c r="K60" s="288"/>
      <c r="L60" s="289"/>
      <c r="O60" s="260">
        <f>O59-L59</f>
        <v>160136547</v>
      </c>
    </row>
    <row r="61" spans="2:17" ht="15.6" x14ac:dyDescent="0.3">
      <c r="C61" s="290"/>
      <c r="D61" s="291"/>
      <c r="E61" s="291"/>
      <c r="F61" s="291"/>
      <c r="G61" s="292"/>
      <c r="H61" s="293" t="s">
        <v>287</v>
      </c>
      <c r="I61" s="290"/>
    </row>
    <row r="62" spans="2:17" ht="8.4" customHeight="1" x14ac:dyDescent="0.3">
      <c r="C62" s="290"/>
      <c r="D62" s="291"/>
      <c r="E62" s="291"/>
      <c r="F62" s="291"/>
      <c r="G62" s="292"/>
      <c r="I62" s="290"/>
      <c r="J62" s="290"/>
    </row>
    <row r="63" spans="2:17" ht="15.6" x14ac:dyDescent="0.3">
      <c r="C63" s="295" t="s">
        <v>265</v>
      </c>
      <c r="D63" s="291"/>
      <c r="E63" s="291"/>
      <c r="F63" s="291"/>
      <c r="G63" s="292"/>
      <c r="H63" s="293" t="s">
        <v>266</v>
      </c>
      <c r="I63" s="290"/>
    </row>
    <row r="64" spans="2:17" ht="15.6" x14ac:dyDescent="0.3">
      <c r="C64" s="295" t="s">
        <v>279</v>
      </c>
      <c r="D64" s="291"/>
      <c r="E64" s="291"/>
      <c r="F64" s="291"/>
      <c r="G64" s="292"/>
      <c r="H64" s="293" t="s">
        <v>278</v>
      </c>
      <c r="I64" s="290"/>
    </row>
    <row r="65" spans="3:9" ht="15.6" x14ac:dyDescent="0.3">
      <c r="C65" s="290"/>
      <c r="D65" s="290"/>
      <c r="E65" s="291"/>
      <c r="F65" s="291"/>
      <c r="G65" s="292"/>
      <c r="H65" s="293"/>
      <c r="I65" s="290"/>
    </row>
    <row r="66" spans="3:9" ht="15.6" x14ac:dyDescent="0.3">
      <c r="C66" s="290"/>
      <c r="D66" s="291"/>
      <c r="E66" s="291"/>
      <c r="F66" s="291"/>
      <c r="G66" s="292"/>
      <c r="H66" s="293"/>
      <c r="I66" s="291"/>
    </row>
    <row r="67" spans="3:9" ht="15.6" x14ac:dyDescent="0.3">
      <c r="C67" s="290"/>
      <c r="D67" s="291"/>
      <c r="E67" s="291"/>
      <c r="F67" s="291"/>
      <c r="G67" s="292"/>
      <c r="H67" s="293"/>
      <c r="I67" s="291"/>
    </row>
    <row r="68" spans="3:9" ht="15.6" x14ac:dyDescent="0.3">
      <c r="C68" s="295" t="s">
        <v>269</v>
      </c>
      <c r="D68" s="291"/>
      <c r="E68" s="291"/>
      <c r="F68" s="291"/>
      <c r="G68" s="292"/>
      <c r="H68" s="296" t="s">
        <v>267</v>
      </c>
      <c r="I68" s="297"/>
    </row>
    <row r="69" spans="3:9" ht="15.6" x14ac:dyDescent="0.3">
      <c r="C69" s="295" t="s">
        <v>270</v>
      </c>
      <c r="D69" s="291"/>
      <c r="E69" s="291"/>
      <c r="F69" s="291"/>
      <c r="G69" s="292"/>
      <c r="H69" s="296" t="s">
        <v>268</v>
      </c>
      <c r="I69" s="297"/>
    </row>
    <row r="70" spans="3:9" ht="15.6" x14ac:dyDescent="0.3">
      <c r="C70" s="292"/>
      <c r="D70" s="292"/>
      <c r="F70" s="292"/>
      <c r="G70" s="292"/>
      <c r="H70" s="292"/>
      <c r="I70" s="292"/>
    </row>
    <row r="71" spans="3:9" ht="15.6" x14ac:dyDescent="0.3">
      <c r="C71" s="292"/>
      <c r="D71" s="292"/>
      <c r="E71" s="295"/>
      <c r="F71" s="292"/>
      <c r="G71" s="292"/>
      <c r="H71" s="292"/>
      <c r="I71" s="292"/>
    </row>
    <row r="72" spans="3:9" ht="15.6" x14ac:dyDescent="0.3">
      <c r="C72" s="292"/>
      <c r="D72" s="292"/>
      <c r="E72" s="295"/>
      <c r="F72" s="292"/>
      <c r="G72" s="292"/>
      <c r="H72" s="292"/>
      <c r="I72" s="292"/>
    </row>
    <row r="73" spans="3:9" ht="15.6" x14ac:dyDescent="0.3">
      <c r="C73" s="292"/>
      <c r="D73" s="292"/>
      <c r="E73" s="295"/>
      <c r="F73" s="292"/>
      <c r="G73" s="292"/>
      <c r="H73" s="292"/>
      <c r="I73" s="292"/>
    </row>
    <row r="74" spans="3:9" ht="15.6" x14ac:dyDescent="0.3">
      <c r="C74" s="292"/>
      <c r="D74" s="292"/>
      <c r="F74" s="292"/>
      <c r="G74" s="292"/>
      <c r="H74" s="292"/>
      <c r="I74" s="292"/>
    </row>
    <row r="75" spans="3:9" ht="15.6" x14ac:dyDescent="0.3">
      <c r="C75" s="292"/>
      <c r="D75" s="292"/>
      <c r="F75" s="292"/>
      <c r="G75" s="292"/>
      <c r="H75" s="292"/>
      <c r="I75" s="292"/>
    </row>
  </sheetData>
  <mergeCells count="13">
    <mergeCell ref="G6:H6"/>
    <mergeCell ref="B57:J57"/>
    <mergeCell ref="B59:J59"/>
    <mergeCell ref="B2:L2"/>
    <mergeCell ref="B3:L3"/>
    <mergeCell ref="B4:L4"/>
    <mergeCell ref="B5:B6"/>
    <mergeCell ref="C5:C6"/>
    <mergeCell ref="D5:D6"/>
    <mergeCell ref="E5:H5"/>
    <mergeCell ref="I5:J6"/>
    <mergeCell ref="K5:L6"/>
    <mergeCell ref="E6:F6"/>
  </mergeCells>
  <printOptions horizontalCentered="1"/>
  <pageMargins left="0.55118110236220474" right="0.47244094488188981" top="0.98425196850393704" bottom="0.78740157480314965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Sheet1 (2)</vt:lpstr>
      <vt:lpstr>Sheet1</vt:lpstr>
      <vt:lpstr>Sheet1 (3)</vt:lpstr>
      <vt:lpstr>rab</vt:lpstr>
      <vt:lpstr>rab!Print_Area</vt:lpstr>
      <vt:lpstr>Sheet1!Print_Area</vt:lpstr>
      <vt:lpstr>'Sheet1 (2)'!Print_Area</vt:lpstr>
      <vt:lpstr>'Sheet1 (3)'!Print_Area</vt:lpstr>
      <vt:lpstr>rab!Print_Titles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 Anto</cp:lastModifiedBy>
  <cp:lastPrinted>2023-09-08T11:35:04Z</cp:lastPrinted>
  <dcterms:created xsi:type="dcterms:W3CDTF">2022-12-09T10:33:00Z</dcterms:created>
  <dcterms:modified xsi:type="dcterms:W3CDTF">2023-09-11T01:52:17Z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DD215FAF49C846BC89CCE87D74F979C9_13</vt:lpwstr>
  </property>
  <property fmtid="{D5CDD505-2E9C-101B-9397-08002B2CF9AE}" pid="3" name="KSOProductBuildVer">
    <vt:lpwstr>1033-12.2.0.13110</vt:lpwstr>
  </property>
</Properties>
</file>