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ownloads\"/>
    </mc:Choice>
  </mc:AlternateContent>
  <bookViews>
    <workbookView xWindow="0" yWindow="0" windowWidth="23040" windowHeight="9192" tabRatio="1000" firstSheet="1" activeTab="1"/>
  </bookViews>
  <sheets>
    <sheet name="REKAP" sheetId="70" state="hidden" r:id="rId1"/>
    <sheet name="TENDER 1 (OK) (2)" sheetId="68" r:id="rId2"/>
    <sheet name="KAK TITIN" sheetId="71" state="hidden" r:id="rId3"/>
    <sheet name="TENDER 1 (OK)" sheetId="66" state="hidden" r:id="rId4"/>
    <sheet name="TENDER 1" sheetId="19" state="hidden" r:id="rId5"/>
    <sheet name="TENDER 1 (LPSE)" sheetId="67" state="hidden" r:id="rId6"/>
  </sheets>
  <definedNames>
    <definedName name="_xlnm.Print_Area" localSheetId="2">'KAK TITIN'!$B$2:$L$15</definedName>
    <definedName name="_xlnm.Print_Area" localSheetId="0">REKAP!$B$1:$E$18</definedName>
    <definedName name="_xlnm.Print_Area" localSheetId="4">'TENDER 1'!$B$2:$L$184</definedName>
    <definedName name="_xlnm.Print_Area" localSheetId="5">'TENDER 1 (LPSE)'!$B$2:$L$389</definedName>
    <definedName name="_xlnm.Print_Area" localSheetId="3">'TENDER 1 (OK)'!$B$2:$L$391</definedName>
    <definedName name="_xlnm.Print_Area" localSheetId="1">'TENDER 1 (OK) (2)'!$B$2:$L$404</definedName>
    <definedName name="_xlnm.Print_Titles" localSheetId="2">'KAK TITIN'!$5:$8</definedName>
    <definedName name="_xlnm.Print_Titles" localSheetId="4">'TENDER 1'!$5:$8</definedName>
    <definedName name="_xlnm.Print_Titles" localSheetId="5">'TENDER 1 (LPSE)'!$5:$6</definedName>
    <definedName name="_xlnm.Print_Titles" localSheetId="3">'TENDER 1 (OK)'!$5:$8</definedName>
    <definedName name="_xlnm.Print_Titles" localSheetId="1">'TENDER 1 (OK) (2)'!$5:$8</definedName>
  </definedNames>
  <calcPr calcId="162913"/>
</workbook>
</file>

<file path=xl/calcChain.xml><?xml version="1.0" encoding="utf-8"?>
<calcChain xmlns="http://schemas.openxmlformats.org/spreadsheetml/2006/main">
  <c r="D54" i="68" l="1"/>
  <c r="K15" i="71" l="1"/>
  <c r="K13" i="71"/>
  <c r="K12" i="71"/>
  <c r="K11" i="71"/>
  <c r="K10" i="71"/>
  <c r="D11" i="71"/>
  <c r="D12" i="71" s="1"/>
  <c r="D13" i="71" s="1"/>
  <c r="K344" i="68" l="1"/>
  <c r="K343" i="68"/>
  <c r="K338" i="68" l="1"/>
  <c r="K337" i="68"/>
  <c r="K336" i="68"/>
  <c r="K335" i="68"/>
  <c r="K331" i="68"/>
  <c r="K333" i="68"/>
  <c r="K332" i="68"/>
  <c r="K330" i="68"/>
  <c r="K329" i="68" l="1"/>
  <c r="K312" i="68" l="1"/>
  <c r="K311" i="68"/>
  <c r="K310" i="68"/>
  <c r="K261" i="68"/>
  <c r="K260" i="68"/>
  <c r="K259" i="68"/>
  <c r="K174" i="68"/>
  <c r="K173" i="68"/>
  <c r="K287" i="68" l="1"/>
  <c r="K286" i="68"/>
  <c r="K285" i="68"/>
  <c r="K284" i="68"/>
  <c r="K283" i="68"/>
  <c r="C14" i="70" l="1"/>
  <c r="C16" i="70"/>
  <c r="C15" i="70"/>
  <c r="C13" i="70"/>
  <c r="C12" i="70"/>
  <c r="C11" i="70"/>
  <c r="C10" i="70"/>
  <c r="C9" i="70"/>
  <c r="C8" i="70"/>
  <c r="C7" i="70"/>
  <c r="C5" i="70"/>
  <c r="C4" i="70"/>
  <c r="D363" i="68" l="1"/>
  <c r="K72" i="68"/>
  <c r="K365" i="68"/>
  <c r="K364" i="68"/>
  <c r="K363" i="68"/>
  <c r="D364" i="68" l="1"/>
  <c r="D365" i="68" s="1"/>
  <c r="K360" i="68" l="1"/>
  <c r="K375" i="68"/>
  <c r="K374" i="68"/>
  <c r="K373" i="68"/>
  <c r="K372" i="68"/>
  <c r="K371" i="68"/>
  <c r="D371" i="68"/>
  <c r="D372" i="68" s="1"/>
  <c r="D373" i="68" s="1"/>
  <c r="D374" i="68" s="1"/>
  <c r="D375" i="68" s="1"/>
  <c r="D376" i="68" s="1"/>
  <c r="K370" i="68"/>
  <c r="K368" i="68"/>
  <c r="K367" i="68"/>
  <c r="K362" i="68"/>
  <c r="K359" i="68"/>
  <c r="K255" i="68"/>
  <c r="D256" i="68"/>
  <c r="D257" i="68" s="1"/>
  <c r="D258" i="68" s="1"/>
  <c r="D259" i="68" s="1"/>
  <c r="D260" i="68" s="1"/>
  <c r="D261" i="68" s="1"/>
  <c r="K256" i="68"/>
  <c r="K257" i="68"/>
  <c r="K357" i="68" l="1"/>
  <c r="E15" i="70" s="1"/>
  <c r="K125" i="68"/>
  <c r="K124" i="68"/>
  <c r="K123" i="68"/>
  <c r="D105" i="68"/>
  <c r="K104" i="68"/>
  <c r="D267" i="68"/>
  <c r="D268" i="68" s="1"/>
  <c r="D269" i="68" s="1"/>
  <c r="D270" i="68" s="1"/>
  <c r="D271" i="68" s="1"/>
  <c r="K78" i="68" l="1"/>
  <c r="D78" i="68"/>
  <c r="K77" i="68"/>
  <c r="K71" i="68"/>
  <c r="K76" i="68" l="1"/>
  <c r="K402" i="68" l="1"/>
  <c r="K401" i="68"/>
  <c r="K400" i="68"/>
  <c r="K399" i="68"/>
  <c r="K396" i="68"/>
  <c r="K395" i="68"/>
  <c r="K394" i="68"/>
  <c r="K393" i="68"/>
  <c r="D393" i="68"/>
  <c r="D394" i="68" s="1"/>
  <c r="D395" i="68" s="1"/>
  <c r="D396" i="68" s="1"/>
  <c r="D397" i="68" s="1"/>
  <c r="K392" i="68"/>
  <c r="K388" i="68"/>
  <c r="K390" i="68"/>
  <c r="K387" i="68"/>
  <c r="K386" i="68"/>
  <c r="K385" i="68"/>
  <c r="K384" i="68"/>
  <c r="K383" i="68"/>
  <c r="D383" i="68"/>
  <c r="D384" i="68" s="1"/>
  <c r="D385" i="68" s="1"/>
  <c r="D386" i="68" s="1"/>
  <c r="D387" i="68" s="1"/>
  <c r="D388" i="68" s="1"/>
  <c r="K382" i="68"/>
  <c r="K380" i="68"/>
  <c r="K355" i="68"/>
  <c r="K354" i="68"/>
  <c r="K353" i="68"/>
  <c r="K352" i="68"/>
  <c r="K351" i="68"/>
  <c r="K350" i="68"/>
  <c r="D350" i="68"/>
  <c r="D351" i="68" s="1"/>
  <c r="D352" i="68" s="1"/>
  <c r="D353" i="68" s="1"/>
  <c r="D354" i="68" s="1"/>
  <c r="D355" i="68" s="1"/>
  <c r="K349" i="68"/>
  <c r="K347" i="68"/>
  <c r="K345" i="68"/>
  <c r="K342" i="68"/>
  <c r="K341" i="68"/>
  <c r="K340" i="68"/>
  <c r="D341" i="68"/>
  <c r="D342" i="68" s="1"/>
  <c r="D343" i="68" s="1"/>
  <c r="D344" i="68" s="1"/>
  <c r="D345" i="68" s="1"/>
  <c r="K327" i="68"/>
  <c r="K322" i="68"/>
  <c r="K321" i="68"/>
  <c r="K320" i="68"/>
  <c r="K319" i="68"/>
  <c r="K318" i="68"/>
  <c r="D318" i="68"/>
  <c r="D319" i="68" s="1"/>
  <c r="D320" i="68" s="1"/>
  <c r="D321" i="68" s="1"/>
  <c r="D322" i="68" s="1"/>
  <c r="D323" i="68" s="1"/>
  <c r="K317" i="68"/>
  <c r="K315" i="68"/>
  <c r="K314" i="68"/>
  <c r="K309" i="68"/>
  <c r="K308" i="68"/>
  <c r="K307" i="68"/>
  <c r="D307" i="68"/>
  <c r="D308" i="68" s="1"/>
  <c r="D309" i="68" s="1"/>
  <c r="D310" i="68" s="1"/>
  <c r="D311" i="68" s="1"/>
  <c r="D312" i="68" s="1"/>
  <c r="K306" i="68"/>
  <c r="K304" i="68"/>
  <c r="K299" i="68"/>
  <c r="K298" i="68"/>
  <c r="K297" i="68"/>
  <c r="K296" i="68"/>
  <c r="K295" i="68"/>
  <c r="K294" i="68"/>
  <c r="K293" i="68"/>
  <c r="K292" i="68"/>
  <c r="D292" i="68"/>
  <c r="D293" i="68" s="1"/>
  <c r="D294" i="68" s="1"/>
  <c r="D295" i="68" s="1"/>
  <c r="D296" i="68" s="1"/>
  <c r="D297" i="68" s="1"/>
  <c r="D298" i="68" s="1"/>
  <c r="D299" i="68" s="1"/>
  <c r="D300" i="68" s="1"/>
  <c r="K291" i="68"/>
  <c r="K289" i="68"/>
  <c r="K282" i="68"/>
  <c r="K281" i="68"/>
  <c r="K280" i="68"/>
  <c r="K279" i="68"/>
  <c r="D279" i="68"/>
  <c r="D280" i="68" s="1"/>
  <c r="D281" i="68" s="1"/>
  <c r="D282" i="68" s="1"/>
  <c r="D283" i="68" s="1"/>
  <c r="D284" i="68" s="1"/>
  <c r="D285" i="68" s="1"/>
  <c r="D286" i="68" s="1"/>
  <c r="D287" i="68" s="1"/>
  <c r="K278" i="68"/>
  <c r="K276" i="68"/>
  <c r="K271" i="68"/>
  <c r="K270" i="68"/>
  <c r="K269" i="68"/>
  <c r="K268" i="68"/>
  <c r="K267" i="68"/>
  <c r="D272" i="68"/>
  <c r="K266" i="68"/>
  <c r="K264" i="68"/>
  <c r="K263" i="68"/>
  <c r="K258" i="68"/>
  <c r="K253" i="68"/>
  <c r="K249" i="68"/>
  <c r="K247" i="68"/>
  <c r="K246" i="68"/>
  <c r="K245" i="68"/>
  <c r="K244" i="68"/>
  <c r="K241" i="68"/>
  <c r="K240" i="68"/>
  <c r="K239" i="68"/>
  <c r="K238" i="68"/>
  <c r="K237" i="68"/>
  <c r="K236" i="68"/>
  <c r="K235" i="68"/>
  <c r="K234" i="68"/>
  <c r="K233" i="68"/>
  <c r="D233" i="68"/>
  <c r="D234" i="68" s="1"/>
  <c r="D235" i="68" s="1"/>
  <c r="D236" i="68" s="1"/>
  <c r="D237" i="68" s="1"/>
  <c r="D238" i="68" s="1"/>
  <c r="D239" i="68" s="1"/>
  <c r="D240" i="68" s="1"/>
  <c r="D241" i="68" s="1"/>
  <c r="D242" i="68" s="1"/>
  <c r="K232" i="68"/>
  <c r="K230" i="68"/>
  <c r="K228" i="68"/>
  <c r="K225" i="68"/>
  <c r="K224" i="68"/>
  <c r="K223" i="68"/>
  <c r="K222" i="68"/>
  <c r="K221" i="68"/>
  <c r="K220" i="68"/>
  <c r="K219" i="68"/>
  <c r="K218" i="68"/>
  <c r="K217" i="68"/>
  <c r="D217" i="68"/>
  <c r="D218" i="68" s="1"/>
  <c r="D219" i="68" s="1"/>
  <c r="D220" i="68" s="1"/>
  <c r="D221" i="68" s="1"/>
  <c r="D222" i="68" s="1"/>
  <c r="D223" i="68" s="1"/>
  <c r="D224" i="68" s="1"/>
  <c r="D225" i="68" s="1"/>
  <c r="K216" i="68"/>
  <c r="K214" i="68"/>
  <c r="K209" i="68"/>
  <c r="K208" i="68"/>
  <c r="K207" i="68"/>
  <c r="K206" i="68"/>
  <c r="K205" i="68"/>
  <c r="K204" i="68"/>
  <c r="K203" i="68"/>
  <c r="D203" i="68"/>
  <c r="D204" i="68" s="1"/>
  <c r="D205" i="68" s="1"/>
  <c r="D206" i="68" s="1"/>
  <c r="D207" i="68" s="1"/>
  <c r="D208" i="68" s="1"/>
  <c r="D209" i="68" s="1"/>
  <c r="D210" i="68" s="1"/>
  <c r="K202" i="68"/>
  <c r="K200" i="68"/>
  <c r="K199" i="68"/>
  <c r="K197" i="68"/>
  <c r="K196" i="68"/>
  <c r="K195" i="68"/>
  <c r="K194" i="68"/>
  <c r="K193" i="68"/>
  <c r="K192" i="68"/>
  <c r="K191" i="68"/>
  <c r="D191" i="68"/>
  <c r="D192" i="68" s="1"/>
  <c r="D193" i="68" s="1"/>
  <c r="D194" i="68" s="1"/>
  <c r="D195" i="68" s="1"/>
  <c r="D196" i="68" s="1"/>
  <c r="D197" i="68" s="1"/>
  <c r="K190" i="68"/>
  <c r="K188" i="68"/>
  <c r="K183" i="68"/>
  <c r="K182" i="68"/>
  <c r="K181" i="68"/>
  <c r="K180" i="68"/>
  <c r="D180" i="68"/>
  <c r="D181" i="68" s="1"/>
  <c r="D182" i="68" s="1"/>
  <c r="D183" i="68" s="1"/>
  <c r="D184" i="68" s="1"/>
  <c r="K179" i="68"/>
  <c r="K177" i="68"/>
  <c r="K176" i="68"/>
  <c r="K172" i="68"/>
  <c r="K171" i="68"/>
  <c r="K170" i="68"/>
  <c r="D170" i="68"/>
  <c r="D171" i="68" s="1"/>
  <c r="D172" i="68" s="1"/>
  <c r="D173" i="68" s="1"/>
  <c r="D174" i="68" s="1"/>
  <c r="K169" i="68"/>
  <c r="K167" i="68"/>
  <c r="K162" i="68"/>
  <c r="K161" i="68"/>
  <c r="K160" i="68"/>
  <c r="K159" i="68"/>
  <c r="D159" i="68"/>
  <c r="D160" i="68" s="1"/>
  <c r="D161" i="68" s="1"/>
  <c r="D162" i="68" s="1"/>
  <c r="D163" i="68" s="1"/>
  <c r="K158" i="68"/>
  <c r="K156" i="68"/>
  <c r="K155" i="68"/>
  <c r="K153" i="68"/>
  <c r="K152" i="68"/>
  <c r="K151" i="68"/>
  <c r="K150" i="68"/>
  <c r="K149" i="68"/>
  <c r="K148" i="68"/>
  <c r="K147" i="68"/>
  <c r="D147" i="68"/>
  <c r="D148" i="68" s="1"/>
  <c r="D149" i="68" s="1"/>
  <c r="D150" i="68" s="1"/>
  <c r="D151" i="68" s="1"/>
  <c r="D152" i="68" s="1"/>
  <c r="D153" i="68" s="1"/>
  <c r="K146" i="68"/>
  <c r="K144" i="68"/>
  <c r="K143" i="68"/>
  <c r="K142" i="68"/>
  <c r="K137" i="68"/>
  <c r="D137" i="68"/>
  <c r="K136" i="68"/>
  <c r="K133" i="68"/>
  <c r="K132" i="68"/>
  <c r="K131" i="68"/>
  <c r="K130" i="68"/>
  <c r="K129" i="68"/>
  <c r="D129" i="68"/>
  <c r="D130" i="68" s="1"/>
  <c r="D131" i="68" s="1"/>
  <c r="D132" i="68" s="1"/>
  <c r="D133" i="68" s="1"/>
  <c r="K128" i="68"/>
  <c r="K121" i="68"/>
  <c r="K120" i="68"/>
  <c r="K119" i="68"/>
  <c r="K118" i="68"/>
  <c r="K117" i="68"/>
  <c r="K116" i="68"/>
  <c r="F115" i="68"/>
  <c r="K114" i="68"/>
  <c r="K113" i="68"/>
  <c r="K112" i="68"/>
  <c r="K111" i="68"/>
  <c r="K110" i="68"/>
  <c r="K109" i="68"/>
  <c r="K108" i="68"/>
  <c r="K107" i="68"/>
  <c r="K106" i="68"/>
  <c r="D106" i="68"/>
  <c r="D107" i="68" s="1"/>
  <c r="D108" i="68" s="1"/>
  <c r="D109" i="68" s="1"/>
  <c r="D110" i="68" s="1"/>
  <c r="D111" i="68" s="1"/>
  <c r="D112" i="68" s="1"/>
  <c r="D113" i="68" s="1"/>
  <c r="D114" i="68" s="1"/>
  <c r="D115" i="68" s="1"/>
  <c r="D116" i="68" s="1"/>
  <c r="D117" i="68" s="1"/>
  <c r="D118" i="68" s="1"/>
  <c r="D119" i="68" s="1"/>
  <c r="D120" i="68" s="1"/>
  <c r="D121" i="68" s="1"/>
  <c r="D122" i="68" s="1"/>
  <c r="D123" i="68" s="1"/>
  <c r="D124" i="68" s="1"/>
  <c r="D125" i="68" s="1"/>
  <c r="K105" i="68"/>
  <c r="K101" i="68"/>
  <c r="K100" i="68"/>
  <c r="K99" i="68"/>
  <c r="K98" i="68"/>
  <c r="F97" i="68"/>
  <c r="D97" i="68"/>
  <c r="D98" i="68" s="1"/>
  <c r="D99" i="68" s="1"/>
  <c r="D100" i="68" s="1"/>
  <c r="D101" i="68" s="1"/>
  <c r="K96" i="68"/>
  <c r="K93" i="68"/>
  <c r="K92" i="68"/>
  <c r="K91" i="68"/>
  <c r="F90" i="68"/>
  <c r="K89" i="68"/>
  <c r="K88" i="68"/>
  <c r="K87" i="68"/>
  <c r="K86" i="68"/>
  <c r="K85" i="68"/>
  <c r="K84" i="68"/>
  <c r="K83" i="68"/>
  <c r="D83" i="68"/>
  <c r="D84" i="68" s="1"/>
  <c r="D85" i="68" s="1"/>
  <c r="D86" i="68" s="1"/>
  <c r="D87" i="68" s="1"/>
  <c r="D88" i="68" s="1"/>
  <c r="D89" i="68" s="1"/>
  <c r="D90" i="68" s="1"/>
  <c r="D91" i="68" s="1"/>
  <c r="D92" i="68" s="1"/>
  <c r="D93" i="68" s="1"/>
  <c r="K82" i="68"/>
  <c r="K74" i="68"/>
  <c r="K73" i="68"/>
  <c r="K70" i="68"/>
  <c r="K69" i="68"/>
  <c r="D69" i="68"/>
  <c r="D70" i="68" s="1"/>
  <c r="D71" i="68" s="1"/>
  <c r="D72" i="68" s="1"/>
  <c r="D73" i="68" s="1"/>
  <c r="D74" i="68" s="1"/>
  <c r="K68" i="68"/>
  <c r="F65" i="68"/>
  <c r="K65" i="68" s="1"/>
  <c r="K64" i="68"/>
  <c r="K63" i="68"/>
  <c r="K62" i="68"/>
  <c r="K61" i="68"/>
  <c r="D61" i="68"/>
  <c r="D62" i="68" s="1"/>
  <c r="D63" i="68" s="1"/>
  <c r="D64" i="68" s="1"/>
  <c r="D65" i="68" s="1"/>
  <c r="K60" i="68"/>
  <c r="K57" i="68"/>
  <c r="K56" i="68"/>
  <c r="K55" i="68"/>
  <c r="K54" i="68"/>
  <c r="K53" i="68"/>
  <c r="K52" i="68"/>
  <c r="K51" i="68"/>
  <c r="K50" i="68"/>
  <c r="K49" i="68"/>
  <c r="K48" i="68"/>
  <c r="K47" i="68"/>
  <c r="K46" i="68"/>
  <c r="D46" i="68"/>
  <c r="D47" i="68" s="1"/>
  <c r="D48" i="68" s="1"/>
  <c r="D49" i="68" s="1"/>
  <c r="D50" i="68" s="1"/>
  <c r="D51" i="68" s="1"/>
  <c r="D52" i="68" s="1"/>
  <c r="D53" i="68" s="1"/>
  <c r="D55" i="68" s="1"/>
  <c r="K45" i="68"/>
  <c r="K42" i="68"/>
  <c r="K41" i="68"/>
  <c r="K40" i="68"/>
  <c r="K39" i="68"/>
  <c r="K38" i="68"/>
  <c r="K37" i="68"/>
  <c r="D37" i="68"/>
  <c r="D38" i="68" s="1"/>
  <c r="D39" i="68" s="1"/>
  <c r="D40" i="68" s="1"/>
  <c r="D41" i="68" s="1"/>
  <c r="D42" i="68" s="1"/>
  <c r="K36" i="68"/>
  <c r="K33" i="68"/>
  <c r="K31" i="68"/>
  <c r="K29" i="68"/>
  <c r="K28" i="68"/>
  <c r="J27" i="68"/>
  <c r="K26" i="68"/>
  <c r="K25" i="68"/>
  <c r="K24" i="68"/>
  <c r="K23" i="68"/>
  <c r="K22" i="68"/>
  <c r="K21" i="68"/>
  <c r="K20" i="68"/>
  <c r="K19" i="68"/>
  <c r="K18" i="68"/>
  <c r="K17" i="68"/>
  <c r="K16" i="68"/>
  <c r="K15" i="68"/>
  <c r="K14" i="68"/>
  <c r="K13" i="68"/>
  <c r="K12" i="68"/>
  <c r="D12" i="68"/>
  <c r="D13" i="68" s="1"/>
  <c r="D14" i="68" s="1"/>
  <c r="D15" i="68" s="1"/>
  <c r="D16" i="68" s="1"/>
  <c r="D17" i="68" s="1"/>
  <c r="D18" i="68" s="1"/>
  <c r="D19" i="68" s="1"/>
  <c r="D20" i="68" s="1"/>
  <c r="D21" i="68" s="1"/>
  <c r="D22" i="68" s="1"/>
  <c r="D23" i="68" s="1"/>
  <c r="D24" i="68" s="1"/>
  <c r="D25" i="68" s="1"/>
  <c r="D26" i="68" s="1"/>
  <c r="D27" i="68" s="1"/>
  <c r="D28" i="68" s="1"/>
  <c r="D29" i="68" s="1"/>
  <c r="D30" i="68" s="1"/>
  <c r="D31" i="68" s="1"/>
  <c r="D32" i="68" s="1"/>
  <c r="D33" i="68" s="1"/>
  <c r="K11" i="68"/>
  <c r="K325" i="68" l="1"/>
  <c r="E14" i="70" s="1"/>
  <c r="K135" i="68"/>
  <c r="K127" i="68"/>
  <c r="K67" i="68"/>
  <c r="K251" i="68"/>
  <c r="E11" i="70" s="1"/>
  <c r="K274" i="68"/>
  <c r="E12" i="70" s="1"/>
  <c r="K302" i="68"/>
  <c r="E13" i="70" s="1"/>
  <c r="K165" i="68"/>
  <c r="E8" i="70" s="1"/>
  <c r="K59" i="68"/>
  <c r="K44" i="68"/>
  <c r="K122" i="68"/>
  <c r="K186" i="68"/>
  <c r="E9" i="70" s="1"/>
  <c r="D56" i="68"/>
  <c r="D57" i="68" s="1"/>
  <c r="K27" i="68"/>
  <c r="K30" i="68"/>
  <c r="K140" i="68"/>
  <c r="E7" i="70" s="1"/>
  <c r="K35" i="68"/>
  <c r="K97" i="68"/>
  <c r="K95" i="68" s="1"/>
  <c r="K212" i="68"/>
  <c r="E10" i="70" s="1"/>
  <c r="K378" i="68"/>
  <c r="E16" i="70" s="1"/>
  <c r="K90" i="68"/>
  <c r="K81" i="68" s="1"/>
  <c r="K32" i="68"/>
  <c r="K115" i="68"/>
  <c r="K388" i="67"/>
  <c r="J386" i="67"/>
  <c r="K386" i="67" s="1"/>
  <c r="J385" i="67"/>
  <c r="K385" i="67" s="1"/>
  <c r="K384" i="67"/>
  <c r="J384" i="67"/>
  <c r="K383" i="67"/>
  <c r="J383" i="67"/>
  <c r="J382" i="67"/>
  <c r="K382" i="67" s="1"/>
  <c r="J381" i="67"/>
  <c r="K381" i="67" s="1"/>
  <c r="K380" i="67"/>
  <c r="J380" i="67"/>
  <c r="J379" i="67"/>
  <c r="K379" i="67" s="1"/>
  <c r="J378" i="67"/>
  <c r="K378" i="67" s="1"/>
  <c r="J377" i="67"/>
  <c r="K377" i="67" s="1"/>
  <c r="K376" i="67"/>
  <c r="J376" i="67"/>
  <c r="K375" i="67"/>
  <c r="J375" i="67"/>
  <c r="J374" i="67"/>
  <c r="K374" i="67" s="1"/>
  <c r="J373" i="67"/>
  <c r="K373" i="67" s="1"/>
  <c r="K372" i="67"/>
  <c r="J372" i="67"/>
  <c r="J371" i="67"/>
  <c r="K371" i="67" s="1"/>
  <c r="J370" i="67"/>
  <c r="K370" i="67" s="1"/>
  <c r="J369" i="67"/>
  <c r="K369" i="67" s="1"/>
  <c r="K368" i="67"/>
  <c r="J368" i="67"/>
  <c r="K367" i="67"/>
  <c r="J367" i="67"/>
  <c r="J366" i="67"/>
  <c r="K366" i="67" s="1"/>
  <c r="J365" i="67"/>
  <c r="K365" i="67" s="1"/>
  <c r="K364" i="67"/>
  <c r="J364" i="67"/>
  <c r="J363" i="67"/>
  <c r="K363" i="67" s="1"/>
  <c r="J362" i="67"/>
  <c r="K362" i="67" s="1"/>
  <c r="J361" i="67"/>
  <c r="K361" i="67" s="1"/>
  <c r="K360" i="67"/>
  <c r="J360" i="67"/>
  <c r="K359" i="67"/>
  <c r="J359" i="67"/>
  <c r="J358" i="67"/>
  <c r="K358" i="67" s="1"/>
  <c r="J357" i="67"/>
  <c r="K357" i="67" s="1"/>
  <c r="K356" i="67"/>
  <c r="J356" i="67"/>
  <c r="J355" i="67"/>
  <c r="K355" i="67" s="1"/>
  <c r="J354" i="67"/>
  <c r="K354" i="67" s="1"/>
  <c r="J353" i="67"/>
  <c r="K353" i="67" s="1"/>
  <c r="K352" i="67"/>
  <c r="J352" i="67"/>
  <c r="K351" i="67"/>
  <c r="J351" i="67"/>
  <c r="J350" i="67"/>
  <c r="K350" i="67" s="1"/>
  <c r="J349" i="67"/>
  <c r="K349" i="67" s="1"/>
  <c r="K348" i="67"/>
  <c r="J348" i="67"/>
  <c r="J347" i="67"/>
  <c r="K347" i="67" s="1"/>
  <c r="J346" i="67"/>
  <c r="K346" i="67" s="1"/>
  <c r="J345" i="67"/>
  <c r="K345" i="67" s="1"/>
  <c r="K344" i="67"/>
  <c r="J344" i="67"/>
  <c r="K343" i="67"/>
  <c r="J343" i="67"/>
  <c r="J342" i="67"/>
  <c r="K342" i="67" s="1"/>
  <c r="J341" i="67"/>
  <c r="K341" i="67" s="1"/>
  <c r="K340" i="67"/>
  <c r="J340" i="67"/>
  <c r="J339" i="67"/>
  <c r="K339" i="67" s="1"/>
  <c r="J338" i="67"/>
  <c r="K338" i="67" s="1"/>
  <c r="J337" i="67"/>
  <c r="K337" i="67" s="1"/>
  <c r="K336" i="67"/>
  <c r="J336" i="67"/>
  <c r="K335" i="67"/>
  <c r="J335" i="67"/>
  <c r="J334" i="67"/>
  <c r="K334" i="67" s="1"/>
  <c r="J333" i="67"/>
  <c r="K333" i="67" s="1"/>
  <c r="K332" i="67"/>
  <c r="J332" i="67"/>
  <c r="J331" i="67"/>
  <c r="K331" i="67" s="1"/>
  <c r="J330" i="67"/>
  <c r="K330" i="67" s="1"/>
  <c r="J329" i="67"/>
  <c r="K329" i="67" s="1"/>
  <c r="K328" i="67"/>
  <c r="J328" i="67"/>
  <c r="K327" i="67"/>
  <c r="J327" i="67"/>
  <c r="J326" i="67"/>
  <c r="K326" i="67" s="1"/>
  <c r="J325" i="67"/>
  <c r="K325" i="67" s="1"/>
  <c r="K324" i="67"/>
  <c r="J324" i="67"/>
  <c r="J323" i="67"/>
  <c r="K323" i="67" s="1"/>
  <c r="J322" i="67"/>
  <c r="K322" i="67" s="1"/>
  <c r="J321" i="67"/>
  <c r="K321" i="67" s="1"/>
  <c r="K320" i="67"/>
  <c r="J320" i="67"/>
  <c r="K319" i="67"/>
  <c r="J319" i="67"/>
  <c r="J318" i="67"/>
  <c r="K318" i="67" s="1"/>
  <c r="J317" i="67"/>
  <c r="K317" i="67" s="1"/>
  <c r="K316" i="67"/>
  <c r="J316" i="67"/>
  <c r="J315" i="67"/>
  <c r="K315" i="67" s="1"/>
  <c r="J314" i="67"/>
  <c r="K314" i="67" s="1"/>
  <c r="J313" i="67"/>
  <c r="K313" i="67" s="1"/>
  <c r="K312" i="67"/>
  <c r="J312" i="67"/>
  <c r="K311" i="67"/>
  <c r="J311" i="67"/>
  <c r="J310" i="67"/>
  <c r="K310" i="67" s="1"/>
  <c r="J309" i="67"/>
  <c r="K309" i="67" s="1"/>
  <c r="K308" i="67"/>
  <c r="J308" i="67"/>
  <c r="J307" i="67"/>
  <c r="K307" i="67" s="1"/>
  <c r="J306" i="67"/>
  <c r="K306" i="67" s="1"/>
  <c r="J305" i="67"/>
  <c r="K305" i="67" s="1"/>
  <c r="K304" i="67"/>
  <c r="J304" i="67"/>
  <c r="K303" i="67"/>
  <c r="J303" i="67"/>
  <c r="J302" i="67"/>
  <c r="K302" i="67" s="1"/>
  <c r="J301" i="67"/>
  <c r="K301" i="67" s="1"/>
  <c r="K300" i="67"/>
  <c r="J300" i="67"/>
  <c r="J299" i="67"/>
  <c r="K299" i="67" s="1"/>
  <c r="J298" i="67"/>
  <c r="K298" i="67" s="1"/>
  <c r="J297" i="67"/>
  <c r="K297" i="67" s="1"/>
  <c r="K296" i="67"/>
  <c r="J296" i="67"/>
  <c r="K295" i="67"/>
  <c r="J295" i="67"/>
  <c r="J294" i="67"/>
  <c r="K294" i="67" s="1"/>
  <c r="J293" i="67"/>
  <c r="K293" i="67" s="1"/>
  <c r="K292" i="67"/>
  <c r="J292" i="67"/>
  <c r="J291" i="67"/>
  <c r="K291" i="67" s="1"/>
  <c r="J290" i="67"/>
  <c r="K290" i="67" s="1"/>
  <c r="J289" i="67"/>
  <c r="K289" i="67" s="1"/>
  <c r="K288" i="67"/>
  <c r="J288" i="67"/>
  <c r="K287" i="67"/>
  <c r="J287" i="67"/>
  <c r="J286" i="67"/>
  <c r="K286" i="67" s="1"/>
  <c r="J285" i="67"/>
  <c r="K285" i="67" s="1"/>
  <c r="K284" i="67"/>
  <c r="J284" i="67"/>
  <c r="J283" i="67"/>
  <c r="K283" i="67" s="1"/>
  <c r="J282" i="67"/>
  <c r="K282" i="67" s="1"/>
  <c r="J281" i="67"/>
  <c r="K281" i="67" s="1"/>
  <c r="K280" i="67"/>
  <c r="J280" i="67"/>
  <c r="K279" i="67"/>
  <c r="J279" i="67"/>
  <c r="J278" i="67"/>
  <c r="K278" i="67" s="1"/>
  <c r="J277" i="67"/>
  <c r="K277" i="67" s="1"/>
  <c r="K276" i="67"/>
  <c r="J276" i="67"/>
  <c r="J275" i="67"/>
  <c r="K275" i="67" s="1"/>
  <c r="J274" i="67"/>
  <c r="K274" i="67" s="1"/>
  <c r="J273" i="67"/>
  <c r="K273" i="67" s="1"/>
  <c r="K272" i="67"/>
  <c r="J272" i="67"/>
  <c r="K271" i="67"/>
  <c r="J271" i="67"/>
  <c r="J270" i="67"/>
  <c r="K270" i="67" s="1"/>
  <c r="J269" i="67"/>
  <c r="K269" i="67" s="1"/>
  <c r="K268" i="67"/>
  <c r="J268" i="67"/>
  <c r="J267" i="67"/>
  <c r="K267" i="67" s="1"/>
  <c r="J266" i="67"/>
  <c r="K266" i="67" s="1"/>
  <c r="J265" i="67"/>
  <c r="K265" i="67" s="1"/>
  <c r="J264" i="67"/>
  <c r="K264" i="67" s="1"/>
  <c r="K263" i="67"/>
  <c r="J263" i="67"/>
  <c r="J262" i="67"/>
  <c r="K262" i="67" s="1"/>
  <c r="J261" i="67"/>
  <c r="K261" i="67" s="1"/>
  <c r="J260" i="67"/>
  <c r="K260" i="67" s="1"/>
  <c r="K259" i="67"/>
  <c r="J259" i="67"/>
  <c r="J258" i="67"/>
  <c r="K258" i="67" s="1"/>
  <c r="J257" i="67"/>
  <c r="K257" i="67" s="1"/>
  <c r="J256" i="67"/>
  <c r="K256" i="67" s="1"/>
  <c r="J255" i="67"/>
  <c r="K255" i="67" s="1"/>
  <c r="J254" i="67"/>
  <c r="K254" i="67" s="1"/>
  <c r="J253" i="67"/>
  <c r="K253" i="67" s="1"/>
  <c r="J252" i="67"/>
  <c r="K252" i="67" s="1"/>
  <c r="J251" i="67"/>
  <c r="K251" i="67" s="1"/>
  <c r="J250" i="67"/>
  <c r="K250" i="67" s="1"/>
  <c r="J249" i="67"/>
  <c r="K249" i="67" s="1"/>
  <c r="J248" i="67"/>
  <c r="K248" i="67" s="1"/>
  <c r="J247" i="67"/>
  <c r="K247" i="67" s="1"/>
  <c r="J246" i="67"/>
  <c r="K246" i="67" s="1"/>
  <c r="J245" i="67"/>
  <c r="K245" i="67" s="1"/>
  <c r="J244" i="67"/>
  <c r="K244" i="67" s="1"/>
  <c r="K243" i="67"/>
  <c r="J243" i="67"/>
  <c r="J242" i="67"/>
  <c r="K242" i="67" s="1"/>
  <c r="J241" i="67"/>
  <c r="K241" i="67" s="1"/>
  <c r="J240" i="67"/>
  <c r="K240" i="67" s="1"/>
  <c r="J239" i="67"/>
  <c r="K239" i="67" s="1"/>
  <c r="J238" i="67"/>
  <c r="K238" i="67" s="1"/>
  <c r="J237" i="67"/>
  <c r="K237" i="67" s="1"/>
  <c r="J236" i="67"/>
  <c r="K236" i="67" s="1"/>
  <c r="J235" i="67"/>
  <c r="K235" i="67" s="1"/>
  <c r="J234" i="67"/>
  <c r="K234" i="67" s="1"/>
  <c r="J233" i="67"/>
  <c r="K233" i="67" s="1"/>
  <c r="J232" i="67"/>
  <c r="K232" i="67" s="1"/>
  <c r="K231" i="67"/>
  <c r="J231" i="67"/>
  <c r="J230" i="67"/>
  <c r="K230" i="67" s="1"/>
  <c r="J229" i="67"/>
  <c r="K229" i="67" s="1"/>
  <c r="J228" i="67"/>
  <c r="K228" i="67" s="1"/>
  <c r="K227" i="67"/>
  <c r="J227" i="67"/>
  <c r="J226" i="67"/>
  <c r="K226" i="67" s="1"/>
  <c r="J225" i="67"/>
  <c r="K225" i="67" s="1"/>
  <c r="J224" i="67"/>
  <c r="K224" i="67" s="1"/>
  <c r="K223" i="67"/>
  <c r="J223" i="67"/>
  <c r="J222" i="67"/>
  <c r="K222" i="67" s="1"/>
  <c r="J221" i="67"/>
  <c r="K221" i="67" s="1"/>
  <c r="J220" i="67"/>
  <c r="K220" i="67" s="1"/>
  <c r="J219" i="67"/>
  <c r="K219" i="67" s="1"/>
  <c r="J218" i="67"/>
  <c r="K218" i="67" s="1"/>
  <c r="J217" i="67"/>
  <c r="K217" i="67" s="1"/>
  <c r="J216" i="67"/>
  <c r="K216" i="67" s="1"/>
  <c r="J215" i="67"/>
  <c r="K215" i="67" s="1"/>
  <c r="J214" i="67"/>
  <c r="K214" i="67" s="1"/>
  <c r="J213" i="67"/>
  <c r="K213" i="67" s="1"/>
  <c r="J212" i="67"/>
  <c r="K212" i="67" s="1"/>
  <c r="K211" i="67"/>
  <c r="J211" i="67"/>
  <c r="J210" i="67"/>
  <c r="K210" i="67" s="1"/>
  <c r="J209" i="67"/>
  <c r="K209" i="67" s="1"/>
  <c r="J208" i="67"/>
  <c r="K208" i="67" s="1"/>
  <c r="J207" i="67"/>
  <c r="K207" i="67" s="1"/>
  <c r="J206" i="67"/>
  <c r="K206" i="67" s="1"/>
  <c r="J205" i="67"/>
  <c r="K205" i="67" s="1"/>
  <c r="J204" i="67"/>
  <c r="K204" i="67" s="1"/>
  <c r="J203" i="67"/>
  <c r="K203" i="67" s="1"/>
  <c r="J202" i="67"/>
  <c r="K202" i="67" s="1"/>
  <c r="J201" i="67"/>
  <c r="K201" i="67" s="1"/>
  <c r="J200" i="67"/>
  <c r="K200" i="67" s="1"/>
  <c r="K199" i="67"/>
  <c r="J199" i="67"/>
  <c r="J198" i="67"/>
  <c r="K198" i="67" s="1"/>
  <c r="J197" i="67"/>
  <c r="K197" i="67" s="1"/>
  <c r="J196" i="67"/>
  <c r="K196" i="67" s="1"/>
  <c r="K195" i="67"/>
  <c r="J195" i="67"/>
  <c r="J194" i="67"/>
  <c r="K194" i="67" s="1"/>
  <c r="J193" i="67"/>
  <c r="K193" i="67" s="1"/>
  <c r="J192" i="67"/>
  <c r="K192" i="67" s="1"/>
  <c r="K191" i="67"/>
  <c r="J191" i="67"/>
  <c r="J190" i="67"/>
  <c r="K190" i="67" s="1"/>
  <c r="J189" i="67"/>
  <c r="K189" i="67" s="1"/>
  <c r="J188" i="67"/>
  <c r="K188" i="67" s="1"/>
  <c r="J187" i="67"/>
  <c r="K187" i="67" s="1"/>
  <c r="J186" i="67"/>
  <c r="K186" i="67" s="1"/>
  <c r="J185" i="67"/>
  <c r="K185" i="67" s="1"/>
  <c r="J184" i="67"/>
  <c r="K184" i="67" s="1"/>
  <c r="J183" i="67"/>
  <c r="K183" i="67" s="1"/>
  <c r="J182" i="67"/>
  <c r="K182" i="67" s="1"/>
  <c r="J181" i="67"/>
  <c r="K181" i="67" s="1"/>
  <c r="J180" i="67"/>
  <c r="K180" i="67" s="1"/>
  <c r="K179" i="67"/>
  <c r="J179" i="67"/>
  <c r="J178" i="67"/>
  <c r="K178" i="67" s="1"/>
  <c r="J177" i="67"/>
  <c r="K177" i="67" s="1"/>
  <c r="J176" i="67"/>
  <c r="K176" i="67" s="1"/>
  <c r="J175" i="67"/>
  <c r="K175" i="67" s="1"/>
  <c r="J174" i="67"/>
  <c r="K174" i="67" s="1"/>
  <c r="J173" i="67"/>
  <c r="K173" i="67" s="1"/>
  <c r="J172" i="67"/>
  <c r="K172" i="67" s="1"/>
  <c r="J171" i="67"/>
  <c r="K171" i="67" s="1"/>
  <c r="J170" i="67"/>
  <c r="K170" i="67" s="1"/>
  <c r="J169" i="67"/>
  <c r="K169" i="67" s="1"/>
  <c r="J168" i="67"/>
  <c r="K168" i="67" s="1"/>
  <c r="K167" i="67"/>
  <c r="J167" i="67"/>
  <c r="J166" i="67"/>
  <c r="K166" i="67" s="1"/>
  <c r="J165" i="67"/>
  <c r="K165" i="67" s="1"/>
  <c r="J164" i="67"/>
  <c r="K164" i="67" s="1"/>
  <c r="K163" i="67"/>
  <c r="J163" i="67"/>
  <c r="J162" i="67"/>
  <c r="K162" i="67" s="1"/>
  <c r="J161" i="67"/>
  <c r="K161" i="67" s="1"/>
  <c r="J160" i="67"/>
  <c r="K160" i="67" s="1"/>
  <c r="K159" i="67"/>
  <c r="J159" i="67"/>
  <c r="J158" i="67"/>
  <c r="K158" i="67" s="1"/>
  <c r="J157" i="67"/>
  <c r="K157" i="67" s="1"/>
  <c r="J156" i="67"/>
  <c r="K156" i="67" s="1"/>
  <c r="J155" i="67"/>
  <c r="K155" i="67" s="1"/>
  <c r="J154" i="67"/>
  <c r="K154" i="67" s="1"/>
  <c r="J153" i="67"/>
  <c r="K153" i="67" s="1"/>
  <c r="J152" i="67"/>
  <c r="K152" i="67" s="1"/>
  <c r="J151" i="67"/>
  <c r="K151" i="67" s="1"/>
  <c r="J150" i="67"/>
  <c r="K150" i="67" s="1"/>
  <c r="J149" i="67"/>
  <c r="K149" i="67" s="1"/>
  <c r="J148" i="67"/>
  <c r="K148" i="67" s="1"/>
  <c r="K147" i="67"/>
  <c r="J147" i="67"/>
  <c r="J146" i="67"/>
  <c r="K146" i="67" s="1"/>
  <c r="J145" i="67"/>
  <c r="K145" i="67" s="1"/>
  <c r="J144" i="67"/>
  <c r="K144" i="67" s="1"/>
  <c r="J143" i="67"/>
  <c r="K143" i="67" s="1"/>
  <c r="J142" i="67"/>
  <c r="K142" i="67" s="1"/>
  <c r="J141" i="67"/>
  <c r="K141" i="67" s="1"/>
  <c r="K140" i="67"/>
  <c r="J140" i="67"/>
  <c r="J139" i="67"/>
  <c r="K139" i="67" s="1"/>
  <c r="J138" i="67"/>
  <c r="K138" i="67" s="1"/>
  <c r="J137" i="67"/>
  <c r="K137" i="67" s="1"/>
  <c r="K136" i="67"/>
  <c r="J136" i="67"/>
  <c r="K135" i="67"/>
  <c r="J135" i="67"/>
  <c r="J134" i="67"/>
  <c r="K134" i="67" s="1"/>
  <c r="J133" i="67"/>
  <c r="K133" i="67" s="1"/>
  <c r="K132" i="67"/>
  <c r="J132" i="67"/>
  <c r="K131" i="67"/>
  <c r="J131" i="67"/>
  <c r="J130" i="67"/>
  <c r="K130" i="67" s="1"/>
  <c r="J129" i="67"/>
  <c r="K129" i="67" s="1"/>
  <c r="K128" i="67"/>
  <c r="J128" i="67"/>
  <c r="K127" i="67"/>
  <c r="J127" i="67"/>
  <c r="J126" i="67"/>
  <c r="K126" i="67" s="1"/>
  <c r="J125" i="67"/>
  <c r="K125" i="67" s="1"/>
  <c r="K124" i="67"/>
  <c r="J124" i="67"/>
  <c r="J123" i="67"/>
  <c r="K123" i="67" s="1"/>
  <c r="J122" i="67"/>
  <c r="K122" i="67" s="1"/>
  <c r="J121" i="67"/>
  <c r="K121" i="67" s="1"/>
  <c r="J120" i="67"/>
  <c r="K120" i="67" s="1"/>
  <c r="K119" i="67"/>
  <c r="J119" i="67"/>
  <c r="J118" i="67"/>
  <c r="K118" i="67" s="1"/>
  <c r="J117" i="67"/>
  <c r="K117" i="67" s="1"/>
  <c r="J116" i="67"/>
  <c r="K116" i="67" s="1"/>
  <c r="J115" i="67"/>
  <c r="K115" i="67" s="1"/>
  <c r="J114" i="67"/>
  <c r="K114" i="67" s="1"/>
  <c r="J113" i="67"/>
  <c r="K113" i="67" s="1"/>
  <c r="J112" i="67"/>
  <c r="K112" i="67" s="1"/>
  <c r="J111" i="67"/>
  <c r="K111" i="67" s="1"/>
  <c r="J110" i="67"/>
  <c r="K110" i="67" s="1"/>
  <c r="J109" i="67"/>
  <c r="K109" i="67" s="1"/>
  <c r="J108" i="67"/>
  <c r="K108" i="67" s="1"/>
  <c r="K107" i="67"/>
  <c r="J107" i="67"/>
  <c r="J106" i="67"/>
  <c r="K106" i="67" s="1"/>
  <c r="J105" i="67"/>
  <c r="K105" i="67" s="1"/>
  <c r="J104" i="67"/>
  <c r="K104" i="67" s="1"/>
  <c r="K103" i="67"/>
  <c r="J103" i="67"/>
  <c r="J102" i="67"/>
  <c r="K102" i="67" s="1"/>
  <c r="J101" i="67"/>
  <c r="K101" i="67" s="1"/>
  <c r="J100" i="67"/>
  <c r="K100" i="67" s="1"/>
  <c r="K99" i="67"/>
  <c r="J99" i="67"/>
  <c r="J98" i="67"/>
  <c r="K98" i="67" s="1"/>
  <c r="J97" i="67"/>
  <c r="K97" i="67" s="1"/>
  <c r="J96" i="67"/>
  <c r="K96" i="67" s="1"/>
  <c r="J95" i="67"/>
  <c r="K95" i="67" s="1"/>
  <c r="J94" i="67"/>
  <c r="K94" i="67" s="1"/>
  <c r="J93" i="67"/>
  <c r="K93" i="67" s="1"/>
  <c r="J92" i="67"/>
  <c r="K92" i="67" s="1"/>
  <c r="J91" i="67"/>
  <c r="K91" i="67" s="1"/>
  <c r="J90" i="67"/>
  <c r="K90" i="67" s="1"/>
  <c r="J89" i="67"/>
  <c r="K89" i="67" s="1"/>
  <c r="J88" i="67"/>
  <c r="K88" i="67" s="1"/>
  <c r="K87" i="67"/>
  <c r="J87" i="67"/>
  <c r="J86" i="67"/>
  <c r="K86" i="67" s="1"/>
  <c r="J85" i="67"/>
  <c r="K85" i="67" s="1"/>
  <c r="J84" i="67"/>
  <c r="K84" i="67" s="1"/>
  <c r="K83" i="67"/>
  <c r="J83" i="67"/>
  <c r="J82" i="67"/>
  <c r="K82" i="67" s="1"/>
  <c r="J81" i="67"/>
  <c r="K81" i="67" s="1"/>
  <c r="J80" i="67"/>
  <c r="K80" i="67" s="1"/>
  <c r="J79" i="67"/>
  <c r="K79" i="67" s="1"/>
  <c r="J78" i="67"/>
  <c r="K78" i="67" s="1"/>
  <c r="J77" i="67"/>
  <c r="K77" i="67" s="1"/>
  <c r="J76" i="67"/>
  <c r="K76" i="67" s="1"/>
  <c r="K75" i="67"/>
  <c r="J75" i="67"/>
  <c r="J74" i="67"/>
  <c r="K74" i="67" s="1"/>
  <c r="J73" i="67"/>
  <c r="K73" i="67" s="1"/>
  <c r="J72" i="67"/>
  <c r="K72" i="67" s="1"/>
  <c r="K71" i="67"/>
  <c r="J71" i="67"/>
  <c r="J70" i="67"/>
  <c r="K70" i="67" s="1"/>
  <c r="J69" i="67"/>
  <c r="K69" i="67" s="1"/>
  <c r="J68" i="67"/>
  <c r="K68" i="67" s="1"/>
  <c r="K67" i="67"/>
  <c r="J67" i="67"/>
  <c r="J66" i="67"/>
  <c r="K66" i="67" s="1"/>
  <c r="J65" i="67"/>
  <c r="K65" i="67" s="1"/>
  <c r="J64" i="67"/>
  <c r="K64" i="67" s="1"/>
  <c r="J63" i="67"/>
  <c r="K63" i="67" s="1"/>
  <c r="J62" i="67"/>
  <c r="K62" i="67" s="1"/>
  <c r="J61" i="67"/>
  <c r="K61" i="67" s="1"/>
  <c r="J60" i="67"/>
  <c r="K60" i="67" s="1"/>
  <c r="J59" i="67"/>
  <c r="K59" i="67" s="1"/>
  <c r="J58" i="67"/>
  <c r="K58" i="67" s="1"/>
  <c r="J57" i="67"/>
  <c r="K57" i="67" s="1"/>
  <c r="J56" i="67"/>
  <c r="K56" i="67" s="1"/>
  <c r="K55" i="67"/>
  <c r="J55" i="67"/>
  <c r="J54" i="67"/>
  <c r="K54" i="67" s="1"/>
  <c r="J53" i="67"/>
  <c r="K53" i="67" s="1"/>
  <c r="J52" i="67"/>
  <c r="K52" i="67" s="1"/>
  <c r="K51" i="67"/>
  <c r="J51" i="67"/>
  <c r="J50" i="67"/>
  <c r="K50" i="67" s="1"/>
  <c r="J49" i="67"/>
  <c r="K49" i="67" s="1"/>
  <c r="J48" i="67"/>
  <c r="K48" i="67" s="1"/>
  <c r="J47" i="67"/>
  <c r="K47" i="67" s="1"/>
  <c r="K46" i="67"/>
  <c r="J46" i="67"/>
  <c r="J45" i="67"/>
  <c r="K45" i="67" s="1"/>
  <c r="K44" i="67"/>
  <c r="J44" i="67"/>
  <c r="J43" i="67"/>
  <c r="K43" i="67" s="1"/>
  <c r="K42" i="67"/>
  <c r="J42" i="67"/>
  <c r="J41" i="67"/>
  <c r="K41" i="67" s="1"/>
  <c r="K40" i="67"/>
  <c r="J40" i="67"/>
  <c r="J39" i="67"/>
  <c r="K39" i="67" s="1"/>
  <c r="K38" i="67"/>
  <c r="J38" i="67"/>
  <c r="J37" i="67"/>
  <c r="K37" i="67" s="1"/>
  <c r="K36" i="67"/>
  <c r="J36" i="67"/>
  <c r="J35" i="67"/>
  <c r="K35" i="67" s="1"/>
  <c r="K34" i="67"/>
  <c r="J34" i="67"/>
  <c r="J33" i="67"/>
  <c r="K33" i="67" s="1"/>
  <c r="K32" i="67"/>
  <c r="J32" i="67"/>
  <c r="J31" i="67"/>
  <c r="K31" i="67" s="1"/>
  <c r="K30" i="67"/>
  <c r="J30" i="67"/>
  <c r="J29" i="67"/>
  <c r="K29" i="67" s="1"/>
  <c r="K28" i="67"/>
  <c r="J28" i="67"/>
  <c r="J27" i="67"/>
  <c r="K27" i="67" s="1"/>
  <c r="K26" i="67"/>
  <c r="J26" i="67"/>
  <c r="J25" i="67"/>
  <c r="K25" i="67" s="1"/>
  <c r="K24" i="67"/>
  <c r="J24" i="67"/>
  <c r="J23" i="67"/>
  <c r="K23" i="67" s="1"/>
  <c r="K22" i="67"/>
  <c r="J22" i="67"/>
  <c r="J21" i="67"/>
  <c r="K21" i="67" s="1"/>
  <c r="K20" i="67"/>
  <c r="J20" i="67"/>
  <c r="J19" i="67"/>
  <c r="K19" i="67" s="1"/>
  <c r="K18" i="67"/>
  <c r="J18" i="67"/>
  <c r="J17" i="67"/>
  <c r="K17" i="67" s="1"/>
  <c r="K16" i="67"/>
  <c r="J16" i="67"/>
  <c r="J15" i="67"/>
  <c r="K15" i="67" s="1"/>
  <c r="K14" i="67"/>
  <c r="J14" i="67"/>
  <c r="J13" i="67"/>
  <c r="K13" i="67" s="1"/>
  <c r="K12" i="67"/>
  <c r="J12" i="67"/>
  <c r="J11" i="67"/>
  <c r="K11" i="67" s="1"/>
  <c r="K10" i="67"/>
  <c r="J10" i="67"/>
  <c r="K9" i="67"/>
  <c r="J9" i="67"/>
  <c r="R388" i="66"/>
  <c r="R387" i="66"/>
  <c r="R386" i="66"/>
  <c r="R385" i="66"/>
  <c r="R384" i="66"/>
  <c r="R383" i="66"/>
  <c r="R382" i="66"/>
  <c r="R381" i="66"/>
  <c r="R380" i="66"/>
  <c r="R379" i="66"/>
  <c r="R378" i="66"/>
  <c r="R377" i="66"/>
  <c r="R376" i="66"/>
  <c r="R375" i="66"/>
  <c r="R374" i="66"/>
  <c r="R373" i="66"/>
  <c r="R372" i="66"/>
  <c r="R371" i="66"/>
  <c r="R370" i="66"/>
  <c r="R369" i="66"/>
  <c r="R368" i="66"/>
  <c r="R367" i="66"/>
  <c r="R366" i="66"/>
  <c r="R365" i="66"/>
  <c r="R364" i="66"/>
  <c r="R363" i="66"/>
  <c r="R362" i="66"/>
  <c r="R361" i="66"/>
  <c r="R360" i="66"/>
  <c r="R359" i="66"/>
  <c r="R358" i="66"/>
  <c r="R357" i="66"/>
  <c r="R356" i="66"/>
  <c r="R355" i="66"/>
  <c r="R354" i="66"/>
  <c r="R353" i="66"/>
  <c r="R352" i="66"/>
  <c r="R351" i="66"/>
  <c r="R350" i="66"/>
  <c r="R349" i="66"/>
  <c r="R348" i="66"/>
  <c r="R347" i="66"/>
  <c r="R346" i="66"/>
  <c r="R345" i="66"/>
  <c r="R344" i="66"/>
  <c r="R343" i="66"/>
  <c r="R342" i="66"/>
  <c r="R341" i="66"/>
  <c r="R340" i="66"/>
  <c r="R339" i="66"/>
  <c r="R338" i="66"/>
  <c r="R337" i="66"/>
  <c r="R336" i="66"/>
  <c r="R335" i="66"/>
  <c r="R334" i="66"/>
  <c r="R333" i="66"/>
  <c r="R332" i="66"/>
  <c r="R331" i="66"/>
  <c r="R330" i="66"/>
  <c r="R329" i="66"/>
  <c r="R328" i="66"/>
  <c r="R327" i="66"/>
  <c r="R326" i="66"/>
  <c r="R325" i="66"/>
  <c r="R324" i="66"/>
  <c r="R323" i="66"/>
  <c r="R322" i="66"/>
  <c r="R321" i="66"/>
  <c r="R320" i="66"/>
  <c r="R319" i="66"/>
  <c r="R318" i="66"/>
  <c r="R317" i="66"/>
  <c r="R316" i="66"/>
  <c r="R315" i="66"/>
  <c r="R314" i="66"/>
  <c r="R313" i="66"/>
  <c r="R312" i="66"/>
  <c r="R311" i="66"/>
  <c r="R310" i="66"/>
  <c r="R309" i="66"/>
  <c r="R308" i="66"/>
  <c r="R307" i="66"/>
  <c r="R306" i="66"/>
  <c r="R305" i="66"/>
  <c r="R304" i="66"/>
  <c r="R303" i="66"/>
  <c r="R302" i="66"/>
  <c r="R301" i="66"/>
  <c r="R300" i="66"/>
  <c r="R299" i="66"/>
  <c r="R298" i="66"/>
  <c r="R297" i="66"/>
  <c r="R296" i="66"/>
  <c r="R295" i="66"/>
  <c r="R294" i="66"/>
  <c r="R293" i="66"/>
  <c r="R292" i="66"/>
  <c r="R291" i="66"/>
  <c r="R290" i="66"/>
  <c r="R289" i="66"/>
  <c r="R288" i="66"/>
  <c r="R287" i="66"/>
  <c r="R286" i="66"/>
  <c r="R285" i="66"/>
  <c r="R284" i="66"/>
  <c r="R283" i="66"/>
  <c r="R282" i="66"/>
  <c r="R281" i="66"/>
  <c r="R280" i="66"/>
  <c r="R279" i="66"/>
  <c r="R278" i="66"/>
  <c r="R277" i="66"/>
  <c r="R276" i="66"/>
  <c r="R275" i="66"/>
  <c r="R274" i="66"/>
  <c r="R273" i="66"/>
  <c r="R272" i="66"/>
  <c r="R271" i="66"/>
  <c r="R270" i="66"/>
  <c r="R269" i="66"/>
  <c r="R268" i="66"/>
  <c r="R267" i="66"/>
  <c r="R266" i="66"/>
  <c r="R265" i="66"/>
  <c r="R264" i="66"/>
  <c r="R263" i="66"/>
  <c r="R262" i="66"/>
  <c r="R261" i="66"/>
  <c r="R260" i="66"/>
  <c r="R259" i="66"/>
  <c r="R258" i="66"/>
  <c r="R257" i="66"/>
  <c r="R256" i="66"/>
  <c r="R255" i="66"/>
  <c r="R254" i="66"/>
  <c r="R253" i="66"/>
  <c r="R252" i="66"/>
  <c r="R251" i="66"/>
  <c r="R250" i="66"/>
  <c r="R249" i="66"/>
  <c r="R248" i="66"/>
  <c r="R247" i="66"/>
  <c r="R246" i="66"/>
  <c r="R245" i="66"/>
  <c r="R244" i="66"/>
  <c r="R243" i="66"/>
  <c r="R242" i="66"/>
  <c r="R241" i="66"/>
  <c r="R240" i="66"/>
  <c r="R239" i="66"/>
  <c r="R238" i="66"/>
  <c r="R237" i="66"/>
  <c r="R236" i="66"/>
  <c r="R235" i="66"/>
  <c r="R234" i="66"/>
  <c r="R233" i="66"/>
  <c r="R232" i="66"/>
  <c r="R231" i="66"/>
  <c r="R230" i="66"/>
  <c r="R229" i="66"/>
  <c r="R228" i="66"/>
  <c r="R227" i="66"/>
  <c r="R226" i="66"/>
  <c r="R225" i="66"/>
  <c r="R224" i="66"/>
  <c r="R223" i="66"/>
  <c r="R222" i="66"/>
  <c r="R221" i="66"/>
  <c r="R220" i="66"/>
  <c r="R219" i="66"/>
  <c r="R218" i="66"/>
  <c r="R217" i="66"/>
  <c r="R216" i="66"/>
  <c r="R215" i="66"/>
  <c r="R214" i="66"/>
  <c r="R213" i="66"/>
  <c r="R212" i="66"/>
  <c r="R211" i="66"/>
  <c r="R210" i="66"/>
  <c r="R209" i="66"/>
  <c r="R208" i="66"/>
  <c r="R207" i="66"/>
  <c r="R206" i="66"/>
  <c r="R205" i="66"/>
  <c r="R204" i="66"/>
  <c r="R203" i="66"/>
  <c r="R202" i="66"/>
  <c r="R201" i="66"/>
  <c r="R200" i="66"/>
  <c r="R199" i="66"/>
  <c r="R198" i="66"/>
  <c r="R197" i="66"/>
  <c r="R196" i="66"/>
  <c r="R195" i="66"/>
  <c r="R194" i="66"/>
  <c r="R193" i="66"/>
  <c r="R192" i="66"/>
  <c r="R191" i="66"/>
  <c r="R190" i="66"/>
  <c r="R189" i="66"/>
  <c r="R188" i="66"/>
  <c r="R187" i="66"/>
  <c r="R186" i="66"/>
  <c r="R185" i="66"/>
  <c r="R184" i="66"/>
  <c r="R183" i="66"/>
  <c r="R182" i="66"/>
  <c r="R181" i="66"/>
  <c r="R180" i="66"/>
  <c r="R179" i="66"/>
  <c r="R178" i="66"/>
  <c r="R177" i="66"/>
  <c r="R176" i="66"/>
  <c r="R175" i="66"/>
  <c r="R174" i="66"/>
  <c r="R173" i="66"/>
  <c r="R172" i="66"/>
  <c r="R171" i="66"/>
  <c r="R170" i="66"/>
  <c r="R169" i="66"/>
  <c r="R168" i="66"/>
  <c r="R167" i="66"/>
  <c r="R166" i="66"/>
  <c r="R165" i="66"/>
  <c r="R164" i="66"/>
  <c r="R163" i="66"/>
  <c r="R162" i="66"/>
  <c r="R161" i="66"/>
  <c r="R160" i="66"/>
  <c r="R159" i="66"/>
  <c r="R158" i="66"/>
  <c r="R157" i="66"/>
  <c r="R156" i="66"/>
  <c r="R155" i="66"/>
  <c r="R154" i="66"/>
  <c r="R153" i="66"/>
  <c r="R152" i="66"/>
  <c r="R151" i="66"/>
  <c r="R150" i="66"/>
  <c r="R149" i="66"/>
  <c r="R148" i="66"/>
  <c r="R147" i="66"/>
  <c r="R146" i="66"/>
  <c r="R145" i="66"/>
  <c r="R144" i="66"/>
  <c r="R143" i="66"/>
  <c r="R142" i="66"/>
  <c r="R141" i="66"/>
  <c r="R140" i="66"/>
  <c r="R139" i="66"/>
  <c r="R138" i="66"/>
  <c r="R137" i="66"/>
  <c r="R136" i="66"/>
  <c r="R135" i="66"/>
  <c r="R134" i="66"/>
  <c r="R133" i="66"/>
  <c r="R132" i="66"/>
  <c r="R131" i="66"/>
  <c r="R130" i="66"/>
  <c r="R129" i="66"/>
  <c r="R128" i="66"/>
  <c r="R127" i="66"/>
  <c r="R126" i="66"/>
  <c r="R125" i="66"/>
  <c r="R124" i="66"/>
  <c r="R123" i="66"/>
  <c r="R122" i="66"/>
  <c r="R121" i="66"/>
  <c r="R120" i="66"/>
  <c r="R119" i="66"/>
  <c r="R118" i="66"/>
  <c r="R117" i="66"/>
  <c r="R116" i="66"/>
  <c r="R115" i="66"/>
  <c r="R114" i="66"/>
  <c r="R113" i="66"/>
  <c r="R112" i="66"/>
  <c r="R111" i="66"/>
  <c r="R110" i="66"/>
  <c r="R109" i="66"/>
  <c r="R108" i="66"/>
  <c r="R107" i="66"/>
  <c r="R106" i="66"/>
  <c r="R105" i="66"/>
  <c r="R104" i="66"/>
  <c r="R103" i="66"/>
  <c r="R102" i="66"/>
  <c r="R101" i="66"/>
  <c r="R100" i="66"/>
  <c r="R99" i="66"/>
  <c r="R98" i="66"/>
  <c r="R97" i="66"/>
  <c r="R96" i="66"/>
  <c r="R95" i="66"/>
  <c r="R94" i="66"/>
  <c r="R93" i="66"/>
  <c r="R92" i="66"/>
  <c r="R91" i="66"/>
  <c r="R90" i="66"/>
  <c r="R89" i="66"/>
  <c r="R88" i="66"/>
  <c r="R87" i="66"/>
  <c r="R86" i="66"/>
  <c r="R85" i="66"/>
  <c r="R84" i="66"/>
  <c r="R83" i="66"/>
  <c r="R82" i="66"/>
  <c r="R81" i="66"/>
  <c r="R80" i="66"/>
  <c r="R79" i="66"/>
  <c r="R78" i="66"/>
  <c r="R77" i="66"/>
  <c r="R76" i="66"/>
  <c r="R75" i="66"/>
  <c r="R74" i="66"/>
  <c r="R73" i="66"/>
  <c r="R72" i="66"/>
  <c r="R71" i="66"/>
  <c r="R70" i="66"/>
  <c r="R69" i="66"/>
  <c r="R68" i="66"/>
  <c r="R67" i="66"/>
  <c r="R66" i="66"/>
  <c r="R65" i="66"/>
  <c r="R64" i="66"/>
  <c r="R63" i="66"/>
  <c r="R62" i="66"/>
  <c r="R61" i="66"/>
  <c r="R60" i="66"/>
  <c r="R59" i="66"/>
  <c r="R58" i="66"/>
  <c r="R57" i="66"/>
  <c r="R56" i="66"/>
  <c r="R55" i="66"/>
  <c r="R54" i="66"/>
  <c r="R53" i="66"/>
  <c r="R52" i="66"/>
  <c r="R51" i="66"/>
  <c r="R50" i="66"/>
  <c r="R49" i="66"/>
  <c r="R48" i="66"/>
  <c r="R47" i="66"/>
  <c r="R46" i="66"/>
  <c r="R45" i="66"/>
  <c r="R44" i="66"/>
  <c r="R43" i="66"/>
  <c r="R42" i="66"/>
  <c r="R41" i="66"/>
  <c r="R40" i="66"/>
  <c r="R39" i="66"/>
  <c r="R38" i="66"/>
  <c r="R37" i="66"/>
  <c r="R36" i="66"/>
  <c r="R35" i="66"/>
  <c r="R34" i="66"/>
  <c r="R33" i="66"/>
  <c r="R32" i="66"/>
  <c r="R31" i="66"/>
  <c r="R30" i="66"/>
  <c r="R29" i="66"/>
  <c r="R28" i="66"/>
  <c r="R27" i="66"/>
  <c r="R26" i="66"/>
  <c r="R25" i="66"/>
  <c r="R24" i="66"/>
  <c r="R23" i="66"/>
  <c r="R22" i="66"/>
  <c r="R21" i="66"/>
  <c r="R20" i="66"/>
  <c r="R19" i="66"/>
  <c r="R18" i="66"/>
  <c r="R17" i="66"/>
  <c r="R16" i="66"/>
  <c r="R15" i="66"/>
  <c r="R14" i="66"/>
  <c r="R13" i="66"/>
  <c r="R12" i="66"/>
  <c r="R11" i="66"/>
  <c r="I386" i="67"/>
  <c r="I385" i="67"/>
  <c r="I384" i="67"/>
  <c r="I383" i="67"/>
  <c r="I382" i="67"/>
  <c r="I381" i="67"/>
  <c r="I380" i="67"/>
  <c r="I379" i="67"/>
  <c r="I378" i="67"/>
  <c r="I377" i="67"/>
  <c r="I376" i="67"/>
  <c r="I375" i="67"/>
  <c r="I374" i="67"/>
  <c r="I373" i="67"/>
  <c r="I372" i="67"/>
  <c r="I371" i="67"/>
  <c r="I370" i="67"/>
  <c r="I369" i="67"/>
  <c r="I368" i="67"/>
  <c r="I367" i="67"/>
  <c r="I366" i="67"/>
  <c r="I365" i="67"/>
  <c r="I364" i="67"/>
  <c r="I363" i="67"/>
  <c r="I362" i="67"/>
  <c r="I358" i="67"/>
  <c r="I357" i="67"/>
  <c r="I356" i="67"/>
  <c r="I355" i="67"/>
  <c r="I354" i="67"/>
  <c r="I353" i="67"/>
  <c r="I352" i="67"/>
  <c r="I351" i="67"/>
  <c r="I350" i="67"/>
  <c r="I349" i="67"/>
  <c r="I348" i="67"/>
  <c r="I347" i="67"/>
  <c r="I346" i="67"/>
  <c r="I345" i="67"/>
  <c r="I344" i="67"/>
  <c r="I343" i="67"/>
  <c r="I342" i="67"/>
  <c r="I338" i="67"/>
  <c r="I337" i="67"/>
  <c r="I336" i="67"/>
  <c r="I335" i="67"/>
  <c r="I334" i="67"/>
  <c r="I333" i="67"/>
  <c r="I332" i="67"/>
  <c r="I331" i="67"/>
  <c r="I330" i="67"/>
  <c r="I329" i="67"/>
  <c r="I327" i="67"/>
  <c r="I326" i="67"/>
  <c r="I325" i="67"/>
  <c r="I324" i="67"/>
  <c r="I323" i="67"/>
  <c r="I322" i="67"/>
  <c r="I321" i="67"/>
  <c r="I317" i="67"/>
  <c r="I316" i="67"/>
  <c r="I315" i="67"/>
  <c r="I314" i="67"/>
  <c r="I313" i="67"/>
  <c r="I312" i="67"/>
  <c r="I311" i="67"/>
  <c r="I309" i="67"/>
  <c r="I308" i="67"/>
  <c r="I306" i="67"/>
  <c r="I305" i="67"/>
  <c r="I304" i="67"/>
  <c r="I303" i="67"/>
  <c r="I302" i="67"/>
  <c r="I301" i="67"/>
  <c r="I297" i="67"/>
  <c r="I296" i="67"/>
  <c r="I295" i="67"/>
  <c r="I294" i="67"/>
  <c r="I293" i="67"/>
  <c r="I292" i="67"/>
  <c r="I291" i="67"/>
  <c r="I290" i="67"/>
  <c r="I289" i="67"/>
  <c r="I288" i="67"/>
  <c r="I287" i="67"/>
  <c r="I286" i="67"/>
  <c r="I285" i="67"/>
  <c r="I284" i="67"/>
  <c r="I283" i="67"/>
  <c r="I282" i="67"/>
  <c r="I281" i="67"/>
  <c r="I280" i="67"/>
  <c r="I279" i="67"/>
  <c r="I278" i="67"/>
  <c r="I277" i="67"/>
  <c r="I276" i="67"/>
  <c r="I275" i="67"/>
  <c r="I271" i="67"/>
  <c r="I270" i="67"/>
  <c r="I269" i="67"/>
  <c r="I268" i="67"/>
  <c r="I267" i="67"/>
  <c r="I266" i="67"/>
  <c r="I265" i="67"/>
  <c r="I264" i="67"/>
  <c r="I263" i="67"/>
  <c r="I262" i="67"/>
  <c r="I260" i="67"/>
  <c r="I259" i="67"/>
  <c r="I258" i="67"/>
  <c r="I257" i="67"/>
  <c r="I256" i="67"/>
  <c r="I255" i="67"/>
  <c r="I254" i="67"/>
  <c r="I253" i="67"/>
  <c r="I252" i="67"/>
  <c r="I251" i="67"/>
  <c r="I247" i="67"/>
  <c r="I245" i="67"/>
  <c r="I244" i="67"/>
  <c r="I243" i="67"/>
  <c r="I242" i="67"/>
  <c r="I240" i="67"/>
  <c r="I239" i="67"/>
  <c r="I238" i="67"/>
  <c r="I237" i="67"/>
  <c r="I236" i="67"/>
  <c r="I235" i="67"/>
  <c r="I234" i="67"/>
  <c r="I233" i="67"/>
  <c r="I232" i="67"/>
  <c r="I231" i="67"/>
  <c r="I230" i="67"/>
  <c r="I229" i="67"/>
  <c r="I228" i="67"/>
  <c r="I227" i="67"/>
  <c r="I226" i="67"/>
  <c r="I225" i="67"/>
  <c r="I224" i="67"/>
  <c r="I223" i="67"/>
  <c r="I222" i="67"/>
  <c r="I221" i="67"/>
  <c r="I220" i="67"/>
  <c r="I219" i="67"/>
  <c r="I218" i="67"/>
  <c r="I217" i="67"/>
  <c r="I216" i="67"/>
  <c r="I215" i="67"/>
  <c r="I214" i="67"/>
  <c r="I213" i="67"/>
  <c r="I212" i="67"/>
  <c r="I211" i="67"/>
  <c r="I210" i="67"/>
  <c r="I209" i="67"/>
  <c r="I208" i="67"/>
  <c r="I207" i="67"/>
  <c r="I206" i="67"/>
  <c r="I205" i="67"/>
  <c r="I204" i="67"/>
  <c r="I203" i="67"/>
  <c r="I202" i="67"/>
  <c r="I201" i="67"/>
  <c r="I200" i="67"/>
  <c r="I199" i="67"/>
  <c r="I198" i="67"/>
  <c r="I197" i="67"/>
  <c r="I196" i="67"/>
  <c r="I195" i="67"/>
  <c r="I194" i="67"/>
  <c r="I193" i="67"/>
  <c r="I192" i="67"/>
  <c r="I191" i="67"/>
  <c r="I190" i="67"/>
  <c r="I189" i="67"/>
  <c r="I188" i="67"/>
  <c r="I187" i="67"/>
  <c r="I186" i="67"/>
  <c r="I185" i="67"/>
  <c r="I184" i="67"/>
  <c r="I183" i="67"/>
  <c r="I182" i="67"/>
  <c r="I181" i="67"/>
  <c r="I180" i="67"/>
  <c r="I179" i="67"/>
  <c r="I178" i="67"/>
  <c r="I177" i="67"/>
  <c r="I176" i="67"/>
  <c r="I175" i="67"/>
  <c r="I174" i="67"/>
  <c r="I173" i="67"/>
  <c r="I172" i="67"/>
  <c r="I171" i="67"/>
  <c r="I170" i="67"/>
  <c r="I169" i="67"/>
  <c r="I168" i="67"/>
  <c r="I167" i="67"/>
  <c r="I163" i="67"/>
  <c r="I162" i="67"/>
  <c r="I161" i="67"/>
  <c r="I160" i="67"/>
  <c r="I159" i="67"/>
  <c r="I158" i="67"/>
  <c r="I156" i="67"/>
  <c r="I155" i="67"/>
  <c r="I153" i="67"/>
  <c r="I152" i="67"/>
  <c r="I151" i="67"/>
  <c r="I150" i="67"/>
  <c r="I149" i="67"/>
  <c r="I148" i="67"/>
  <c r="I147" i="67"/>
  <c r="I146" i="67"/>
  <c r="I144" i="67"/>
  <c r="I143" i="67"/>
  <c r="I142" i="67"/>
  <c r="I137" i="67"/>
  <c r="I136" i="67"/>
  <c r="I133" i="67"/>
  <c r="I132" i="67"/>
  <c r="I131" i="67"/>
  <c r="I130" i="67"/>
  <c r="I129" i="67"/>
  <c r="I125" i="67"/>
  <c r="I124" i="67"/>
  <c r="I123" i="67"/>
  <c r="I122" i="67"/>
  <c r="I121" i="67"/>
  <c r="I120" i="67"/>
  <c r="I117" i="67"/>
  <c r="I116" i="67"/>
  <c r="I115" i="67"/>
  <c r="I114" i="67"/>
  <c r="I113" i="67"/>
  <c r="I112" i="67"/>
  <c r="I111" i="67"/>
  <c r="I110" i="67"/>
  <c r="I109" i="67"/>
  <c r="I108" i="67"/>
  <c r="I107" i="67"/>
  <c r="I106" i="67"/>
  <c r="I105" i="67"/>
  <c r="I104" i="67"/>
  <c r="I103" i="67"/>
  <c r="I102" i="67"/>
  <c r="I101" i="67"/>
  <c r="I100" i="67"/>
  <c r="I97" i="67"/>
  <c r="I96" i="67"/>
  <c r="I95" i="67"/>
  <c r="I94" i="67"/>
  <c r="I93" i="67"/>
  <c r="I92" i="67"/>
  <c r="I89" i="67"/>
  <c r="I88" i="67"/>
  <c r="I87" i="67"/>
  <c r="I86" i="67"/>
  <c r="I85" i="67"/>
  <c r="I84" i="67"/>
  <c r="I83" i="67"/>
  <c r="I82" i="67"/>
  <c r="I81" i="67"/>
  <c r="I80" i="67"/>
  <c r="I79" i="67"/>
  <c r="I78" i="67"/>
  <c r="I74" i="67"/>
  <c r="I73" i="67"/>
  <c r="I72" i="67"/>
  <c r="I71" i="67"/>
  <c r="I70" i="67"/>
  <c r="I67" i="67"/>
  <c r="I66" i="67"/>
  <c r="I65" i="67"/>
  <c r="I64" i="67"/>
  <c r="I63" i="67"/>
  <c r="I62" i="67"/>
  <c r="I59" i="67"/>
  <c r="I58" i="67"/>
  <c r="I57" i="67"/>
  <c r="I56" i="67"/>
  <c r="I55" i="67"/>
  <c r="I54" i="67"/>
  <c r="I53" i="67"/>
  <c r="I52" i="67"/>
  <c r="I51" i="67"/>
  <c r="I50" i="67"/>
  <c r="I49" i="67"/>
  <c r="I48" i="67"/>
  <c r="I47" i="67"/>
  <c r="I46" i="67"/>
  <c r="I45" i="67"/>
  <c r="I44" i="67"/>
  <c r="I43" i="67"/>
  <c r="I40" i="67"/>
  <c r="I39" i="67"/>
  <c r="I38" i="67"/>
  <c r="I37" i="67"/>
  <c r="I36" i="67"/>
  <c r="I35" i="67"/>
  <c r="I34" i="67"/>
  <c r="I31" i="67"/>
  <c r="I30" i="67"/>
  <c r="I29" i="67"/>
  <c r="I28" i="67"/>
  <c r="I27" i="67"/>
  <c r="I26" i="67"/>
  <c r="I25" i="67"/>
  <c r="I24" i="67"/>
  <c r="I23" i="67"/>
  <c r="I22" i="67"/>
  <c r="I21" i="67"/>
  <c r="I20" i="67"/>
  <c r="I19" i="67"/>
  <c r="I18" i="67"/>
  <c r="I17" i="67"/>
  <c r="I16" i="67"/>
  <c r="I15" i="67"/>
  <c r="I14" i="67"/>
  <c r="I13" i="67"/>
  <c r="I12" i="67"/>
  <c r="I11" i="67"/>
  <c r="I10" i="67"/>
  <c r="I9" i="67"/>
  <c r="P388" i="66"/>
  <c r="O388" i="66"/>
  <c r="N388" i="66"/>
  <c r="P387" i="66"/>
  <c r="O387" i="66"/>
  <c r="N387" i="66"/>
  <c r="P386" i="66"/>
  <c r="O386" i="66"/>
  <c r="N386" i="66"/>
  <c r="P385" i="66"/>
  <c r="O385" i="66"/>
  <c r="N385" i="66"/>
  <c r="P384" i="66"/>
  <c r="O384" i="66"/>
  <c r="N384" i="66"/>
  <c r="P383" i="66"/>
  <c r="O383" i="66"/>
  <c r="N383" i="66"/>
  <c r="P382" i="66"/>
  <c r="O382" i="66"/>
  <c r="N382" i="66"/>
  <c r="P381" i="66"/>
  <c r="O381" i="66"/>
  <c r="N381" i="66"/>
  <c r="P380" i="66"/>
  <c r="O380" i="66"/>
  <c r="N380" i="66"/>
  <c r="P379" i="66"/>
  <c r="O379" i="66"/>
  <c r="N379" i="66"/>
  <c r="P378" i="66"/>
  <c r="O378" i="66"/>
  <c r="N378" i="66"/>
  <c r="P377" i="66"/>
  <c r="O377" i="66"/>
  <c r="N377" i="66"/>
  <c r="P376" i="66"/>
  <c r="O376" i="66"/>
  <c r="N376" i="66"/>
  <c r="P375" i="66"/>
  <c r="O375" i="66"/>
  <c r="N375" i="66"/>
  <c r="P374" i="66"/>
  <c r="O374" i="66"/>
  <c r="N374" i="66"/>
  <c r="P373" i="66"/>
  <c r="O373" i="66"/>
  <c r="N373" i="66"/>
  <c r="P372" i="66"/>
  <c r="O372" i="66"/>
  <c r="N372" i="66"/>
  <c r="P371" i="66"/>
  <c r="O371" i="66"/>
  <c r="N371" i="66"/>
  <c r="P370" i="66"/>
  <c r="O370" i="66"/>
  <c r="N370" i="66"/>
  <c r="P369" i="66"/>
  <c r="O369" i="66"/>
  <c r="N369" i="66"/>
  <c r="P368" i="66"/>
  <c r="O368" i="66"/>
  <c r="N368" i="66"/>
  <c r="P367" i="66"/>
  <c r="O367" i="66"/>
  <c r="N367" i="66"/>
  <c r="P366" i="66"/>
  <c r="O366" i="66"/>
  <c r="N366" i="66"/>
  <c r="P365" i="66"/>
  <c r="O365" i="66"/>
  <c r="N365" i="66"/>
  <c r="P364" i="66"/>
  <c r="O364" i="66"/>
  <c r="N364" i="66"/>
  <c r="P363" i="66"/>
  <c r="O363" i="66"/>
  <c r="N363" i="66"/>
  <c r="P362" i="66"/>
  <c r="O362" i="66"/>
  <c r="N362" i="66"/>
  <c r="P361" i="66"/>
  <c r="O361" i="66"/>
  <c r="N361" i="66"/>
  <c r="P360" i="66"/>
  <c r="O360" i="66"/>
  <c r="N360" i="66"/>
  <c r="P359" i="66"/>
  <c r="O359" i="66"/>
  <c r="N359" i="66"/>
  <c r="P358" i="66"/>
  <c r="O358" i="66"/>
  <c r="N358" i="66"/>
  <c r="P357" i="66"/>
  <c r="O357" i="66"/>
  <c r="N357" i="66"/>
  <c r="P356" i="66"/>
  <c r="O356" i="66"/>
  <c r="N356" i="66"/>
  <c r="P355" i="66"/>
  <c r="O355" i="66"/>
  <c r="N355" i="66"/>
  <c r="P354" i="66"/>
  <c r="O354" i="66"/>
  <c r="N354" i="66"/>
  <c r="P353" i="66"/>
  <c r="O353" i="66"/>
  <c r="N353" i="66"/>
  <c r="P352" i="66"/>
  <c r="O352" i="66"/>
  <c r="N352" i="66"/>
  <c r="P351" i="66"/>
  <c r="O351" i="66"/>
  <c r="N351" i="66"/>
  <c r="P350" i="66"/>
  <c r="O350" i="66"/>
  <c r="N350" i="66"/>
  <c r="P349" i="66"/>
  <c r="O349" i="66"/>
  <c r="N349" i="66"/>
  <c r="P348" i="66"/>
  <c r="O348" i="66"/>
  <c r="N348" i="66"/>
  <c r="P347" i="66"/>
  <c r="O347" i="66"/>
  <c r="N347" i="66"/>
  <c r="P346" i="66"/>
  <c r="O346" i="66"/>
  <c r="N346" i="66"/>
  <c r="P345" i="66"/>
  <c r="O345" i="66"/>
  <c r="N345" i="66"/>
  <c r="P344" i="66"/>
  <c r="O344" i="66"/>
  <c r="N344" i="66"/>
  <c r="P343" i="66"/>
  <c r="O343" i="66"/>
  <c r="N343" i="66"/>
  <c r="P342" i="66"/>
  <c r="O342" i="66"/>
  <c r="N342" i="66"/>
  <c r="P341" i="66"/>
  <c r="O341" i="66"/>
  <c r="N341" i="66"/>
  <c r="P340" i="66"/>
  <c r="O340" i="66"/>
  <c r="N340" i="66"/>
  <c r="P339" i="66"/>
  <c r="O339" i="66"/>
  <c r="N339" i="66"/>
  <c r="P338" i="66"/>
  <c r="O338" i="66"/>
  <c r="N338" i="66"/>
  <c r="P337" i="66"/>
  <c r="O337" i="66"/>
  <c r="N337" i="66"/>
  <c r="P336" i="66"/>
  <c r="O336" i="66"/>
  <c r="N336" i="66"/>
  <c r="P335" i="66"/>
  <c r="O335" i="66"/>
  <c r="N335" i="66"/>
  <c r="P334" i="66"/>
  <c r="O334" i="66"/>
  <c r="N334" i="66"/>
  <c r="P333" i="66"/>
  <c r="O333" i="66"/>
  <c r="N333" i="66"/>
  <c r="P332" i="66"/>
  <c r="O332" i="66"/>
  <c r="N332" i="66"/>
  <c r="P331" i="66"/>
  <c r="O331" i="66"/>
  <c r="N331" i="66"/>
  <c r="P330" i="66"/>
  <c r="O330" i="66"/>
  <c r="N330" i="66"/>
  <c r="P329" i="66"/>
  <c r="O329" i="66"/>
  <c r="N329" i="66"/>
  <c r="P328" i="66"/>
  <c r="O328" i="66"/>
  <c r="N328" i="66"/>
  <c r="P327" i="66"/>
  <c r="O327" i="66"/>
  <c r="N327" i="66"/>
  <c r="P326" i="66"/>
  <c r="O326" i="66"/>
  <c r="N326" i="66"/>
  <c r="P325" i="66"/>
  <c r="O325" i="66"/>
  <c r="N325" i="66"/>
  <c r="P324" i="66"/>
  <c r="O324" i="66"/>
  <c r="N324" i="66"/>
  <c r="P323" i="66"/>
  <c r="O323" i="66"/>
  <c r="N323" i="66"/>
  <c r="P322" i="66"/>
  <c r="O322" i="66"/>
  <c r="N322" i="66"/>
  <c r="P321" i="66"/>
  <c r="O321" i="66"/>
  <c r="N321" i="66"/>
  <c r="P320" i="66"/>
  <c r="O320" i="66"/>
  <c r="N320" i="66"/>
  <c r="P319" i="66"/>
  <c r="O319" i="66"/>
  <c r="N319" i="66"/>
  <c r="P318" i="66"/>
  <c r="O318" i="66"/>
  <c r="N318" i="66"/>
  <c r="P317" i="66"/>
  <c r="O317" i="66"/>
  <c r="N317" i="66"/>
  <c r="P316" i="66"/>
  <c r="O316" i="66"/>
  <c r="N316" i="66"/>
  <c r="P315" i="66"/>
  <c r="O315" i="66"/>
  <c r="N315" i="66"/>
  <c r="P314" i="66"/>
  <c r="O314" i="66"/>
  <c r="N314" i="66"/>
  <c r="P313" i="66"/>
  <c r="O313" i="66"/>
  <c r="N313" i="66"/>
  <c r="P312" i="66"/>
  <c r="O312" i="66"/>
  <c r="N312" i="66"/>
  <c r="P311" i="66"/>
  <c r="O311" i="66"/>
  <c r="N311" i="66"/>
  <c r="P310" i="66"/>
  <c r="O310" i="66"/>
  <c r="N310" i="66"/>
  <c r="P309" i="66"/>
  <c r="O309" i="66"/>
  <c r="N309" i="66"/>
  <c r="P308" i="66"/>
  <c r="O308" i="66"/>
  <c r="N308" i="66"/>
  <c r="P307" i="66"/>
  <c r="O307" i="66"/>
  <c r="N307" i="66"/>
  <c r="P306" i="66"/>
  <c r="O306" i="66"/>
  <c r="N306" i="66"/>
  <c r="P305" i="66"/>
  <c r="O305" i="66"/>
  <c r="N305" i="66"/>
  <c r="P304" i="66"/>
  <c r="O304" i="66"/>
  <c r="N304" i="66"/>
  <c r="P303" i="66"/>
  <c r="O303" i="66"/>
  <c r="N303" i="66"/>
  <c r="P302" i="66"/>
  <c r="O302" i="66"/>
  <c r="N302" i="66"/>
  <c r="P301" i="66"/>
  <c r="O301" i="66"/>
  <c r="N301" i="66"/>
  <c r="P300" i="66"/>
  <c r="O300" i="66"/>
  <c r="N300" i="66"/>
  <c r="P299" i="66"/>
  <c r="O299" i="66"/>
  <c r="N299" i="66"/>
  <c r="P298" i="66"/>
  <c r="O298" i="66"/>
  <c r="N298" i="66"/>
  <c r="P297" i="66"/>
  <c r="O297" i="66"/>
  <c r="N297" i="66"/>
  <c r="P296" i="66"/>
  <c r="O296" i="66"/>
  <c r="N296" i="66"/>
  <c r="P295" i="66"/>
  <c r="O295" i="66"/>
  <c r="N295" i="66"/>
  <c r="P294" i="66"/>
  <c r="O294" i="66"/>
  <c r="N294" i="66"/>
  <c r="P293" i="66"/>
  <c r="O293" i="66"/>
  <c r="N293" i="66"/>
  <c r="P292" i="66"/>
  <c r="O292" i="66"/>
  <c r="N292" i="66"/>
  <c r="P291" i="66"/>
  <c r="O291" i="66"/>
  <c r="N291" i="66"/>
  <c r="P290" i="66"/>
  <c r="O290" i="66"/>
  <c r="N290" i="66"/>
  <c r="P289" i="66"/>
  <c r="O289" i="66"/>
  <c r="N289" i="66"/>
  <c r="P288" i="66"/>
  <c r="O288" i="66"/>
  <c r="N288" i="66"/>
  <c r="P287" i="66"/>
  <c r="O287" i="66"/>
  <c r="N287" i="66"/>
  <c r="P286" i="66"/>
  <c r="O286" i="66"/>
  <c r="N286" i="66"/>
  <c r="P285" i="66"/>
  <c r="O285" i="66"/>
  <c r="N285" i="66"/>
  <c r="P284" i="66"/>
  <c r="O284" i="66"/>
  <c r="N284" i="66"/>
  <c r="P283" i="66"/>
  <c r="O283" i="66"/>
  <c r="N283" i="66"/>
  <c r="P282" i="66"/>
  <c r="O282" i="66"/>
  <c r="N282" i="66"/>
  <c r="P281" i="66"/>
  <c r="O281" i="66"/>
  <c r="N281" i="66"/>
  <c r="P280" i="66"/>
  <c r="O280" i="66"/>
  <c r="N280" i="66"/>
  <c r="P279" i="66"/>
  <c r="O279" i="66"/>
  <c r="N279" i="66"/>
  <c r="P278" i="66"/>
  <c r="O278" i="66"/>
  <c r="N278" i="66"/>
  <c r="P277" i="66"/>
  <c r="O277" i="66"/>
  <c r="N277" i="66"/>
  <c r="P276" i="66"/>
  <c r="O276" i="66"/>
  <c r="N276" i="66"/>
  <c r="P275" i="66"/>
  <c r="O275" i="66"/>
  <c r="N275" i="66"/>
  <c r="P274" i="66"/>
  <c r="O274" i="66"/>
  <c r="N274" i="66"/>
  <c r="P273" i="66"/>
  <c r="O273" i="66"/>
  <c r="N273" i="66"/>
  <c r="P272" i="66"/>
  <c r="O272" i="66"/>
  <c r="N272" i="66"/>
  <c r="P271" i="66"/>
  <c r="O271" i="66"/>
  <c r="N271" i="66"/>
  <c r="P270" i="66"/>
  <c r="O270" i="66"/>
  <c r="N270" i="66"/>
  <c r="P269" i="66"/>
  <c r="O269" i="66"/>
  <c r="N269" i="66"/>
  <c r="P268" i="66"/>
  <c r="O268" i="66"/>
  <c r="N268" i="66"/>
  <c r="P267" i="66"/>
  <c r="O267" i="66"/>
  <c r="N267" i="66"/>
  <c r="P266" i="66"/>
  <c r="O266" i="66"/>
  <c r="N266" i="66"/>
  <c r="P265" i="66"/>
  <c r="O265" i="66"/>
  <c r="N265" i="66"/>
  <c r="P264" i="66"/>
  <c r="O264" i="66"/>
  <c r="N264" i="66"/>
  <c r="P263" i="66"/>
  <c r="O263" i="66"/>
  <c r="N263" i="66"/>
  <c r="P262" i="66"/>
  <c r="O262" i="66"/>
  <c r="N262" i="66"/>
  <c r="P261" i="66"/>
  <c r="O261" i="66"/>
  <c r="N261" i="66"/>
  <c r="P260" i="66"/>
  <c r="O260" i="66"/>
  <c r="N260" i="66"/>
  <c r="P259" i="66"/>
  <c r="O259" i="66"/>
  <c r="N259" i="66"/>
  <c r="P258" i="66"/>
  <c r="O258" i="66"/>
  <c r="N258" i="66"/>
  <c r="P257" i="66"/>
  <c r="O257" i="66"/>
  <c r="N257" i="66"/>
  <c r="P256" i="66"/>
  <c r="O256" i="66"/>
  <c r="N256" i="66"/>
  <c r="P255" i="66"/>
  <c r="O255" i="66"/>
  <c r="N255" i="66"/>
  <c r="P254" i="66"/>
  <c r="O254" i="66"/>
  <c r="N254" i="66"/>
  <c r="P253" i="66"/>
  <c r="O253" i="66"/>
  <c r="N253" i="66"/>
  <c r="P252" i="66"/>
  <c r="O252" i="66"/>
  <c r="N252" i="66"/>
  <c r="P251" i="66"/>
  <c r="O251" i="66"/>
  <c r="N251" i="66"/>
  <c r="P250" i="66"/>
  <c r="O250" i="66"/>
  <c r="N250" i="66"/>
  <c r="P249" i="66"/>
  <c r="O249" i="66"/>
  <c r="N249" i="66"/>
  <c r="P248" i="66"/>
  <c r="O248" i="66"/>
  <c r="N248" i="66"/>
  <c r="P247" i="66"/>
  <c r="O247" i="66"/>
  <c r="N247" i="66"/>
  <c r="P246" i="66"/>
  <c r="O246" i="66"/>
  <c r="N246" i="66"/>
  <c r="P245" i="66"/>
  <c r="O245" i="66"/>
  <c r="N245" i="66"/>
  <c r="P244" i="66"/>
  <c r="O244" i="66"/>
  <c r="N244" i="66"/>
  <c r="P243" i="66"/>
  <c r="O243" i="66"/>
  <c r="N243" i="66"/>
  <c r="P242" i="66"/>
  <c r="O242" i="66"/>
  <c r="N242" i="66"/>
  <c r="P241" i="66"/>
  <c r="O241" i="66"/>
  <c r="N241" i="66"/>
  <c r="P240" i="66"/>
  <c r="O240" i="66"/>
  <c r="N240" i="66"/>
  <c r="P239" i="66"/>
  <c r="O239" i="66"/>
  <c r="N239" i="66"/>
  <c r="P238" i="66"/>
  <c r="O238" i="66"/>
  <c r="N238" i="66"/>
  <c r="P237" i="66"/>
  <c r="O237" i="66"/>
  <c r="N237" i="66"/>
  <c r="P236" i="66"/>
  <c r="O236" i="66"/>
  <c r="N236" i="66"/>
  <c r="P235" i="66"/>
  <c r="O235" i="66"/>
  <c r="N235" i="66"/>
  <c r="P234" i="66"/>
  <c r="O234" i="66"/>
  <c r="N234" i="66"/>
  <c r="P233" i="66"/>
  <c r="O233" i="66"/>
  <c r="N233" i="66"/>
  <c r="P232" i="66"/>
  <c r="O232" i="66"/>
  <c r="N232" i="66"/>
  <c r="P231" i="66"/>
  <c r="O231" i="66"/>
  <c r="N231" i="66"/>
  <c r="P230" i="66"/>
  <c r="O230" i="66"/>
  <c r="N230" i="66"/>
  <c r="P229" i="66"/>
  <c r="O229" i="66"/>
  <c r="N229" i="66"/>
  <c r="P228" i="66"/>
  <c r="O228" i="66"/>
  <c r="N228" i="66"/>
  <c r="P227" i="66"/>
  <c r="O227" i="66"/>
  <c r="N227" i="66"/>
  <c r="P226" i="66"/>
  <c r="O226" i="66"/>
  <c r="N226" i="66"/>
  <c r="P225" i="66"/>
  <c r="O225" i="66"/>
  <c r="N225" i="66"/>
  <c r="P224" i="66"/>
  <c r="O224" i="66"/>
  <c r="N224" i="66"/>
  <c r="P223" i="66"/>
  <c r="O223" i="66"/>
  <c r="N223" i="66"/>
  <c r="P222" i="66"/>
  <c r="O222" i="66"/>
  <c r="N222" i="66"/>
  <c r="P221" i="66"/>
  <c r="O221" i="66"/>
  <c r="N221" i="66"/>
  <c r="P220" i="66"/>
  <c r="O220" i="66"/>
  <c r="N220" i="66"/>
  <c r="P219" i="66"/>
  <c r="O219" i="66"/>
  <c r="N219" i="66"/>
  <c r="P218" i="66"/>
  <c r="O218" i="66"/>
  <c r="N218" i="66"/>
  <c r="P217" i="66"/>
  <c r="O217" i="66"/>
  <c r="N217" i="66"/>
  <c r="P216" i="66"/>
  <c r="O216" i="66"/>
  <c r="N216" i="66"/>
  <c r="P215" i="66"/>
  <c r="O215" i="66"/>
  <c r="N215" i="66"/>
  <c r="P214" i="66"/>
  <c r="O214" i="66"/>
  <c r="N214" i="66"/>
  <c r="P213" i="66"/>
  <c r="O213" i="66"/>
  <c r="N213" i="66"/>
  <c r="P212" i="66"/>
  <c r="O212" i="66"/>
  <c r="N212" i="66"/>
  <c r="P211" i="66"/>
  <c r="O211" i="66"/>
  <c r="N211" i="66"/>
  <c r="P210" i="66"/>
  <c r="O210" i="66"/>
  <c r="N210" i="66"/>
  <c r="P209" i="66"/>
  <c r="O209" i="66"/>
  <c r="N209" i="66"/>
  <c r="P208" i="66"/>
  <c r="O208" i="66"/>
  <c r="N208" i="66"/>
  <c r="P207" i="66"/>
  <c r="O207" i="66"/>
  <c r="N207" i="66"/>
  <c r="P206" i="66"/>
  <c r="O206" i="66"/>
  <c r="N206" i="66"/>
  <c r="P205" i="66"/>
  <c r="O205" i="66"/>
  <c r="N205" i="66"/>
  <c r="P204" i="66"/>
  <c r="O204" i="66"/>
  <c r="N204" i="66"/>
  <c r="P203" i="66"/>
  <c r="O203" i="66"/>
  <c r="N203" i="66"/>
  <c r="P202" i="66"/>
  <c r="O202" i="66"/>
  <c r="N202" i="66"/>
  <c r="P201" i="66"/>
  <c r="O201" i="66"/>
  <c r="N201" i="66"/>
  <c r="P200" i="66"/>
  <c r="O200" i="66"/>
  <c r="N200" i="66"/>
  <c r="P199" i="66"/>
  <c r="O199" i="66"/>
  <c r="N199" i="66"/>
  <c r="P198" i="66"/>
  <c r="O198" i="66"/>
  <c r="N198" i="66"/>
  <c r="P197" i="66"/>
  <c r="O197" i="66"/>
  <c r="N197" i="66"/>
  <c r="P196" i="66"/>
  <c r="O196" i="66"/>
  <c r="N196" i="66"/>
  <c r="P195" i="66"/>
  <c r="O195" i="66"/>
  <c r="N195" i="66"/>
  <c r="P194" i="66"/>
  <c r="O194" i="66"/>
  <c r="N194" i="66"/>
  <c r="P193" i="66"/>
  <c r="O193" i="66"/>
  <c r="N193" i="66"/>
  <c r="P192" i="66"/>
  <c r="O192" i="66"/>
  <c r="N192" i="66"/>
  <c r="P191" i="66"/>
  <c r="O191" i="66"/>
  <c r="N191" i="66"/>
  <c r="P190" i="66"/>
  <c r="O190" i="66"/>
  <c r="N190" i="66"/>
  <c r="P189" i="66"/>
  <c r="O189" i="66"/>
  <c r="N189" i="66"/>
  <c r="P188" i="66"/>
  <c r="O188" i="66"/>
  <c r="N188" i="66"/>
  <c r="P187" i="66"/>
  <c r="O187" i="66"/>
  <c r="N187" i="66"/>
  <c r="P186" i="66"/>
  <c r="O186" i="66"/>
  <c r="N186" i="66"/>
  <c r="P185" i="66"/>
  <c r="O185" i="66"/>
  <c r="N185" i="66"/>
  <c r="P184" i="66"/>
  <c r="O184" i="66"/>
  <c r="N184" i="66"/>
  <c r="P183" i="66"/>
  <c r="O183" i="66"/>
  <c r="N183" i="66"/>
  <c r="P182" i="66"/>
  <c r="O182" i="66"/>
  <c r="N182" i="66"/>
  <c r="P181" i="66"/>
  <c r="O181" i="66"/>
  <c r="N181" i="66"/>
  <c r="P180" i="66"/>
  <c r="O180" i="66"/>
  <c r="N180" i="66"/>
  <c r="P179" i="66"/>
  <c r="O179" i="66"/>
  <c r="N179" i="66"/>
  <c r="P178" i="66"/>
  <c r="O178" i="66"/>
  <c r="N178" i="66"/>
  <c r="P177" i="66"/>
  <c r="O177" i="66"/>
  <c r="N177" i="66"/>
  <c r="P176" i="66"/>
  <c r="O176" i="66"/>
  <c r="N176" i="66"/>
  <c r="P175" i="66"/>
  <c r="O175" i="66"/>
  <c r="N175" i="66"/>
  <c r="P174" i="66"/>
  <c r="O174" i="66"/>
  <c r="N174" i="66"/>
  <c r="P173" i="66"/>
  <c r="O173" i="66"/>
  <c r="N173" i="66"/>
  <c r="P172" i="66"/>
  <c r="O172" i="66"/>
  <c r="N172" i="66"/>
  <c r="P171" i="66"/>
  <c r="O171" i="66"/>
  <c r="N171" i="66"/>
  <c r="P170" i="66"/>
  <c r="O170" i="66"/>
  <c r="N170" i="66"/>
  <c r="P169" i="66"/>
  <c r="O169" i="66"/>
  <c r="N169" i="66"/>
  <c r="P168" i="66"/>
  <c r="O168" i="66"/>
  <c r="N168" i="66"/>
  <c r="P167" i="66"/>
  <c r="O167" i="66"/>
  <c r="N167" i="66"/>
  <c r="P166" i="66"/>
  <c r="O166" i="66"/>
  <c r="N166" i="66"/>
  <c r="P165" i="66"/>
  <c r="O165" i="66"/>
  <c r="N165" i="66"/>
  <c r="P164" i="66"/>
  <c r="O164" i="66"/>
  <c r="N164" i="66"/>
  <c r="P163" i="66"/>
  <c r="O163" i="66"/>
  <c r="N163" i="66"/>
  <c r="P162" i="66"/>
  <c r="O162" i="66"/>
  <c r="N162" i="66"/>
  <c r="P161" i="66"/>
  <c r="O161" i="66"/>
  <c r="N161" i="66"/>
  <c r="P160" i="66"/>
  <c r="O160" i="66"/>
  <c r="N160" i="66"/>
  <c r="P159" i="66"/>
  <c r="O159" i="66"/>
  <c r="N159" i="66"/>
  <c r="P158" i="66"/>
  <c r="O158" i="66"/>
  <c r="N158" i="66"/>
  <c r="P157" i="66"/>
  <c r="O157" i="66"/>
  <c r="N157" i="66"/>
  <c r="P156" i="66"/>
  <c r="O156" i="66"/>
  <c r="N156" i="66"/>
  <c r="P155" i="66"/>
  <c r="O155" i="66"/>
  <c r="N155" i="66"/>
  <c r="P154" i="66"/>
  <c r="O154" i="66"/>
  <c r="N154" i="66"/>
  <c r="P153" i="66"/>
  <c r="O153" i="66"/>
  <c r="N153" i="66"/>
  <c r="P152" i="66"/>
  <c r="O152" i="66"/>
  <c r="N152" i="66"/>
  <c r="P151" i="66"/>
  <c r="O151" i="66"/>
  <c r="N151" i="66"/>
  <c r="P150" i="66"/>
  <c r="O150" i="66"/>
  <c r="N150" i="66"/>
  <c r="P149" i="66"/>
  <c r="O149" i="66"/>
  <c r="N149" i="66"/>
  <c r="P148" i="66"/>
  <c r="O148" i="66"/>
  <c r="N148" i="66"/>
  <c r="P147" i="66"/>
  <c r="O147" i="66"/>
  <c r="N147" i="66"/>
  <c r="P146" i="66"/>
  <c r="O146" i="66"/>
  <c r="N146" i="66"/>
  <c r="P145" i="66"/>
  <c r="O145" i="66"/>
  <c r="N145" i="66"/>
  <c r="P144" i="66"/>
  <c r="O144" i="66"/>
  <c r="N144" i="66"/>
  <c r="P143" i="66"/>
  <c r="O143" i="66"/>
  <c r="N143" i="66"/>
  <c r="P142" i="66"/>
  <c r="O142" i="66"/>
  <c r="N142" i="66"/>
  <c r="P141" i="66"/>
  <c r="O141" i="66"/>
  <c r="N141" i="66"/>
  <c r="P140" i="66"/>
  <c r="O140" i="66"/>
  <c r="N140" i="66"/>
  <c r="P139" i="66"/>
  <c r="O139" i="66"/>
  <c r="N139" i="66"/>
  <c r="P138" i="66"/>
  <c r="O138" i="66"/>
  <c r="N138" i="66"/>
  <c r="P137" i="66"/>
  <c r="O137" i="66"/>
  <c r="N137" i="66"/>
  <c r="P136" i="66"/>
  <c r="O136" i="66"/>
  <c r="N136" i="66"/>
  <c r="P135" i="66"/>
  <c r="O135" i="66"/>
  <c r="N135" i="66"/>
  <c r="P134" i="66"/>
  <c r="O134" i="66"/>
  <c r="N134" i="66"/>
  <c r="P133" i="66"/>
  <c r="O133" i="66"/>
  <c r="N133" i="66"/>
  <c r="P132" i="66"/>
  <c r="O132" i="66"/>
  <c r="N132" i="66"/>
  <c r="P131" i="66"/>
  <c r="O131" i="66"/>
  <c r="N131" i="66"/>
  <c r="P130" i="66"/>
  <c r="O130" i="66"/>
  <c r="N130" i="66"/>
  <c r="P129" i="66"/>
  <c r="O129" i="66"/>
  <c r="N129" i="66"/>
  <c r="P128" i="66"/>
  <c r="O128" i="66"/>
  <c r="N128" i="66"/>
  <c r="P127" i="66"/>
  <c r="O127" i="66"/>
  <c r="N127" i="66"/>
  <c r="P126" i="66"/>
  <c r="O126" i="66"/>
  <c r="N126" i="66"/>
  <c r="P125" i="66"/>
  <c r="O125" i="66"/>
  <c r="N125" i="66"/>
  <c r="P124" i="66"/>
  <c r="O124" i="66"/>
  <c r="N124" i="66"/>
  <c r="P123" i="66"/>
  <c r="O123" i="66"/>
  <c r="N123" i="66"/>
  <c r="P122" i="66"/>
  <c r="O122" i="66"/>
  <c r="N122" i="66"/>
  <c r="P121" i="66"/>
  <c r="O121" i="66"/>
  <c r="N121" i="66"/>
  <c r="P120" i="66"/>
  <c r="O120" i="66"/>
  <c r="N120" i="66"/>
  <c r="P119" i="66"/>
  <c r="O119" i="66"/>
  <c r="N119" i="66"/>
  <c r="P118" i="66"/>
  <c r="O118" i="66"/>
  <c r="N118" i="66"/>
  <c r="P117" i="66"/>
  <c r="O117" i="66"/>
  <c r="N117" i="66"/>
  <c r="P116" i="66"/>
  <c r="O116" i="66"/>
  <c r="N116" i="66"/>
  <c r="P115" i="66"/>
  <c r="O115" i="66"/>
  <c r="N115" i="66"/>
  <c r="P114" i="66"/>
  <c r="O114" i="66"/>
  <c r="N114" i="66"/>
  <c r="P113" i="66"/>
  <c r="O113" i="66"/>
  <c r="N113" i="66"/>
  <c r="P112" i="66"/>
  <c r="O112" i="66"/>
  <c r="N112" i="66"/>
  <c r="P111" i="66"/>
  <c r="O111" i="66"/>
  <c r="N111" i="66"/>
  <c r="P110" i="66"/>
  <c r="O110" i="66"/>
  <c r="N110" i="66"/>
  <c r="P109" i="66"/>
  <c r="O109" i="66"/>
  <c r="N109" i="66"/>
  <c r="P108" i="66"/>
  <c r="O108" i="66"/>
  <c r="N108" i="66"/>
  <c r="P107" i="66"/>
  <c r="O107" i="66"/>
  <c r="N107" i="66"/>
  <c r="P106" i="66"/>
  <c r="O106" i="66"/>
  <c r="N106" i="66"/>
  <c r="P105" i="66"/>
  <c r="O105" i="66"/>
  <c r="N105" i="66"/>
  <c r="P104" i="66"/>
  <c r="O104" i="66"/>
  <c r="N104" i="66"/>
  <c r="P103" i="66"/>
  <c r="O103" i="66"/>
  <c r="N103" i="66"/>
  <c r="P102" i="66"/>
  <c r="O102" i="66"/>
  <c r="N102" i="66"/>
  <c r="P101" i="66"/>
  <c r="O101" i="66"/>
  <c r="N101" i="66"/>
  <c r="P100" i="66"/>
  <c r="O100" i="66"/>
  <c r="N100" i="66"/>
  <c r="P99" i="66"/>
  <c r="O99" i="66"/>
  <c r="N99" i="66"/>
  <c r="P98" i="66"/>
  <c r="O98" i="66"/>
  <c r="N98" i="66"/>
  <c r="P97" i="66"/>
  <c r="O97" i="66"/>
  <c r="N97" i="66"/>
  <c r="P96" i="66"/>
  <c r="O96" i="66"/>
  <c r="N96" i="66"/>
  <c r="P95" i="66"/>
  <c r="O95" i="66"/>
  <c r="N95" i="66"/>
  <c r="P94" i="66"/>
  <c r="O94" i="66"/>
  <c r="N94" i="66"/>
  <c r="P93" i="66"/>
  <c r="O93" i="66"/>
  <c r="N93" i="66"/>
  <c r="P92" i="66"/>
  <c r="O92" i="66"/>
  <c r="N92" i="66"/>
  <c r="P91" i="66"/>
  <c r="O91" i="66"/>
  <c r="N91" i="66"/>
  <c r="P90" i="66"/>
  <c r="O90" i="66"/>
  <c r="N90" i="66"/>
  <c r="P89" i="66"/>
  <c r="O89" i="66"/>
  <c r="N89" i="66"/>
  <c r="P88" i="66"/>
  <c r="O88" i="66"/>
  <c r="N88" i="66"/>
  <c r="P87" i="66"/>
  <c r="O87" i="66"/>
  <c r="N87" i="66"/>
  <c r="P86" i="66"/>
  <c r="O86" i="66"/>
  <c r="N86" i="66"/>
  <c r="P85" i="66"/>
  <c r="O85" i="66"/>
  <c r="N85" i="66"/>
  <c r="P84" i="66"/>
  <c r="O84" i="66"/>
  <c r="N84" i="66"/>
  <c r="P83" i="66"/>
  <c r="O83" i="66"/>
  <c r="N83" i="66"/>
  <c r="P82" i="66"/>
  <c r="O82" i="66"/>
  <c r="N82" i="66"/>
  <c r="P81" i="66"/>
  <c r="O81" i="66"/>
  <c r="N81" i="66"/>
  <c r="P80" i="66"/>
  <c r="O80" i="66"/>
  <c r="N80" i="66"/>
  <c r="P79" i="66"/>
  <c r="O79" i="66"/>
  <c r="N79" i="66"/>
  <c r="P78" i="66"/>
  <c r="O78" i="66"/>
  <c r="N78" i="66"/>
  <c r="P77" i="66"/>
  <c r="O77" i="66"/>
  <c r="N77" i="66"/>
  <c r="P76" i="66"/>
  <c r="O76" i="66"/>
  <c r="N76" i="66"/>
  <c r="P75" i="66"/>
  <c r="O75" i="66"/>
  <c r="N75" i="66"/>
  <c r="P74" i="66"/>
  <c r="O74" i="66"/>
  <c r="N74" i="66"/>
  <c r="P73" i="66"/>
  <c r="O73" i="66"/>
  <c r="N73" i="66"/>
  <c r="P72" i="66"/>
  <c r="O72" i="66"/>
  <c r="N72" i="66"/>
  <c r="P71" i="66"/>
  <c r="O71" i="66"/>
  <c r="N71" i="66"/>
  <c r="P70" i="66"/>
  <c r="O70" i="66"/>
  <c r="N70" i="66"/>
  <c r="P69" i="66"/>
  <c r="O69" i="66"/>
  <c r="N69" i="66"/>
  <c r="P68" i="66"/>
  <c r="O68" i="66"/>
  <c r="N68" i="66"/>
  <c r="P67" i="66"/>
  <c r="O67" i="66"/>
  <c r="N67" i="66"/>
  <c r="P66" i="66"/>
  <c r="O66" i="66"/>
  <c r="N66" i="66"/>
  <c r="P65" i="66"/>
  <c r="O65" i="66"/>
  <c r="N65" i="66"/>
  <c r="P64" i="66"/>
  <c r="O64" i="66"/>
  <c r="N64" i="66"/>
  <c r="P63" i="66"/>
  <c r="O63" i="66"/>
  <c r="N63" i="66"/>
  <c r="P62" i="66"/>
  <c r="O62" i="66"/>
  <c r="N62" i="66"/>
  <c r="P61" i="66"/>
  <c r="O61" i="66"/>
  <c r="N61" i="66"/>
  <c r="P60" i="66"/>
  <c r="O60" i="66"/>
  <c r="N60" i="66"/>
  <c r="P59" i="66"/>
  <c r="O59" i="66"/>
  <c r="N59" i="66"/>
  <c r="P58" i="66"/>
  <c r="O58" i="66"/>
  <c r="N58" i="66"/>
  <c r="P57" i="66"/>
  <c r="O57" i="66"/>
  <c r="N57" i="66"/>
  <c r="P56" i="66"/>
  <c r="O56" i="66"/>
  <c r="N56" i="66"/>
  <c r="P55" i="66"/>
  <c r="O55" i="66"/>
  <c r="N55" i="66"/>
  <c r="P54" i="66"/>
  <c r="O54" i="66"/>
  <c r="N54" i="66"/>
  <c r="P53" i="66"/>
  <c r="O53" i="66"/>
  <c r="N53" i="66"/>
  <c r="P52" i="66"/>
  <c r="O52" i="66"/>
  <c r="N52" i="66"/>
  <c r="P51" i="66"/>
  <c r="O51" i="66"/>
  <c r="N51" i="66"/>
  <c r="P50" i="66"/>
  <c r="O50" i="66"/>
  <c r="N50" i="66"/>
  <c r="P49" i="66"/>
  <c r="O49" i="66"/>
  <c r="N49" i="66"/>
  <c r="P48" i="66"/>
  <c r="O48" i="66"/>
  <c r="N48" i="66"/>
  <c r="P47" i="66"/>
  <c r="O47" i="66"/>
  <c r="N47" i="66"/>
  <c r="P46" i="66"/>
  <c r="O46" i="66"/>
  <c r="N46" i="66"/>
  <c r="P45" i="66"/>
  <c r="O45" i="66"/>
  <c r="N45" i="66"/>
  <c r="P44" i="66"/>
  <c r="O44" i="66"/>
  <c r="N44" i="66"/>
  <c r="P43" i="66"/>
  <c r="O43" i="66"/>
  <c r="N43" i="66"/>
  <c r="P42" i="66"/>
  <c r="O42" i="66"/>
  <c r="N42" i="66"/>
  <c r="P41" i="66"/>
  <c r="O41" i="66"/>
  <c r="N41" i="66"/>
  <c r="P40" i="66"/>
  <c r="O40" i="66"/>
  <c r="N40" i="66"/>
  <c r="P39" i="66"/>
  <c r="O39" i="66"/>
  <c r="N39" i="66"/>
  <c r="P38" i="66"/>
  <c r="O38" i="66"/>
  <c r="N38" i="66"/>
  <c r="P37" i="66"/>
  <c r="O37" i="66"/>
  <c r="N37" i="66"/>
  <c r="P36" i="66"/>
  <c r="O36" i="66"/>
  <c r="N36" i="66"/>
  <c r="P35" i="66"/>
  <c r="O35" i="66"/>
  <c r="N35" i="66"/>
  <c r="P34" i="66"/>
  <c r="O34" i="66"/>
  <c r="N34" i="66"/>
  <c r="P33" i="66"/>
  <c r="O33" i="66"/>
  <c r="N33" i="66"/>
  <c r="P32" i="66"/>
  <c r="O32" i="66"/>
  <c r="N32" i="66"/>
  <c r="P31" i="66"/>
  <c r="O31" i="66"/>
  <c r="N31" i="66"/>
  <c r="P30" i="66"/>
  <c r="O30" i="66"/>
  <c r="N30" i="66"/>
  <c r="P29" i="66"/>
  <c r="O29" i="66"/>
  <c r="N29" i="66"/>
  <c r="P28" i="66"/>
  <c r="O28" i="66"/>
  <c r="N28" i="66"/>
  <c r="P27" i="66"/>
  <c r="O27" i="66"/>
  <c r="N27" i="66"/>
  <c r="P26" i="66"/>
  <c r="O26" i="66"/>
  <c r="N26" i="66"/>
  <c r="P25" i="66"/>
  <c r="O25" i="66"/>
  <c r="N25" i="66"/>
  <c r="P24" i="66"/>
  <c r="O24" i="66"/>
  <c r="N24" i="66"/>
  <c r="P23" i="66"/>
  <c r="O23" i="66"/>
  <c r="N23" i="66"/>
  <c r="P22" i="66"/>
  <c r="O22" i="66"/>
  <c r="N22" i="66"/>
  <c r="P21" i="66"/>
  <c r="O21" i="66"/>
  <c r="N21" i="66"/>
  <c r="P20" i="66"/>
  <c r="O20" i="66"/>
  <c r="N20" i="66"/>
  <c r="P19" i="66"/>
  <c r="O19" i="66"/>
  <c r="N19" i="66"/>
  <c r="P18" i="66"/>
  <c r="O18" i="66"/>
  <c r="N18" i="66"/>
  <c r="P17" i="66"/>
  <c r="O17" i="66"/>
  <c r="N17" i="66"/>
  <c r="P16" i="66"/>
  <c r="O16" i="66"/>
  <c r="N16" i="66"/>
  <c r="P15" i="66"/>
  <c r="O15" i="66"/>
  <c r="N15" i="66"/>
  <c r="P14" i="66"/>
  <c r="O14" i="66"/>
  <c r="N14" i="66"/>
  <c r="P13" i="66"/>
  <c r="O13" i="66"/>
  <c r="N13" i="66"/>
  <c r="P12" i="66"/>
  <c r="O12" i="66"/>
  <c r="N12" i="66"/>
  <c r="P11" i="66"/>
  <c r="O11" i="66"/>
  <c r="N11" i="66"/>
  <c r="K103" i="68" l="1"/>
  <c r="K80" i="68" s="1"/>
  <c r="E5" i="70" s="1"/>
  <c r="K139" i="68"/>
  <c r="K10" i="68"/>
  <c r="K9" i="68" s="1"/>
  <c r="D377" i="67"/>
  <c r="D378" i="67" s="1"/>
  <c r="D379" i="67" s="1"/>
  <c r="D380" i="67" s="1"/>
  <c r="D381" i="67" s="1"/>
  <c r="D365" i="67"/>
  <c r="D366" i="67" s="1"/>
  <c r="D367" i="67" s="1"/>
  <c r="D368" i="67" s="1"/>
  <c r="D369" i="67" s="1"/>
  <c r="D353" i="67"/>
  <c r="D354" i="67" s="1"/>
  <c r="D355" i="67" s="1"/>
  <c r="D356" i="67" s="1"/>
  <c r="D357" i="67" s="1"/>
  <c r="D358" i="67" s="1"/>
  <c r="D345" i="67"/>
  <c r="D346" i="67" s="1"/>
  <c r="D347" i="67" s="1"/>
  <c r="D333" i="67"/>
  <c r="D334" i="67" s="1"/>
  <c r="D335" i="67" s="1"/>
  <c r="D336" i="67" s="1"/>
  <c r="D337" i="67" s="1"/>
  <c r="D338" i="67" s="1"/>
  <c r="D324" i="67"/>
  <c r="D325" i="67" s="1"/>
  <c r="D326" i="67" s="1"/>
  <c r="D327" i="67" s="1"/>
  <c r="D312" i="67"/>
  <c r="D313" i="67" s="1"/>
  <c r="D314" i="67" s="1"/>
  <c r="D315" i="67" s="1"/>
  <c r="D316" i="67" s="1"/>
  <c r="D317" i="67" s="1"/>
  <c r="D304" i="67"/>
  <c r="D305" i="67" s="1"/>
  <c r="D306" i="67" s="1"/>
  <c r="D287" i="67"/>
  <c r="D288" i="67" s="1"/>
  <c r="D289" i="67" s="1"/>
  <c r="D290" i="67" s="1"/>
  <c r="D291" i="67" s="1"/>
  <c r="D292" i="67" s="1"/>
  <c r="D293" i="67" s="1"/>
  <c r="D294" i="67" s="1"/>
  <c r="D295" i="67" s="1"/>
  <c r="D296" i="67" s="1"/>
  <c r="D297" i="67" s="1"/>
  <c r="D278" i="67"/>
  <c r="D279" i="67" s="1"/>
  <c r="D280" i="67" s="1"/>
  <c r="D281" i="67" s="1"/>
  <c r="D266" i="67"/>
  <c r="D267" i="67" s="1"/>
  <c r="D268" i="67" s="1"/>
  <c r="D269" i="67" s="1"/>
  <c r="D270" i="67" s="1"/>
  <c r="D271" i="67" s="1"/>
  <c r="D254" i="67"/>
  <c r="D255" i="67" s="1"/>
  <c r="D256" i="67" s="1"/>
  <c r="D257" i="67" s="1"/>
  <c r="D258" i="67" s="1"/>
  <c r="D259" i="67" s="1"/>
  <c r="D260" i="67" s="1"/>
  <c r="D231" i="67"/>
  <c r="D232" i="67" s="1"/>
  <c r="D233" i="67" s="1"/>
  <c r="D234" i="67" s="1"/>
  <c r="D235" i="67" s="1"/>
  <c r="D236" i="67" s="1"/>
  <c r="D237" i="67" s="1"/>
  <c r="D238" i="67" s="1"/>
  <c r="D239" i="67" s="1"/>
  <c r="D240" i="67" s="1"/>
  <c r="D215" i="67"/>
  <c r="D216" i="67" s="1"/>
  <c r="D217" i="67" s="1"/>
  <c r="D218" i="67" s="1"/>
  <c r="D219" i="67" s="1"/>
  <c r="D220" i="67" s="1"/>
  <c r="D221" i="67" s="1"/>
  <c r="D222" i="67" s="1"/>
  <c r="D223" i="67" s="1"/>
  <c r="D201" i="67"/>
  <c r="D202" i="67" s="1"/>
  <c r="D203" i="67" s="1"/>
  <c r="D204" i="67" s="1"/>
  <c r="D205" i="67" s="1"/>
  <c r="D206" i="67" s="1"/>
  <c r="D207" i="67" s="1"/>
  <c r="D208" i="67" s="1"/>
  <c r="D189" i="67"/>
  <c r="D190" i="67" s="1"/>
  <c r="D191" i="67" s="1"/>
  <c r="D192" i="67" s="1"/>
  <c r="D193" i="67" s="1"/>
  <c r="D194" i="67" s="1"/>
  <c r="D195" i="67" s="1"/>
  <c r="D178" i="67"/>
  <c r="D179" i="67" s="1"/>
  <c r="D180" i="67" s="1"/>
  <c r="D181" i="67" s="1"/>
  <c r="D182" i="67" s="1"/>
  <c r="D170" i="67"/>
  <c r="D171" i="67" s="1"/>
  <c r="D172" i="67" s="1"/>
  <c r="D159" i="67"/>
  <c r="D160" i="67" s="1"/>
  <c r="D161" i="67" s="1"/>
  <c r="D162" i="67" s="1"/>
  <c r="D163" i="67" s="1"/>
  <c r="D147" i="67"/>
  <c r="D148" i="67" s="1"/>
  <c r="D149" i="67" s="1"/>
  <c r="D150" i="67" s="1"/>
  <c r="D151" i="67" s="1"/>
  <c r="D152" i="67" s="1"/>
  <c r="D153" i="67" s="1"/>
  <c r="D137" i="67"/>
  <c r="D130" i="67"/>
  <c r="D131" i="67" s="1"/>
  <c r="D132" i="67" s="1"/>
  <c r="D133" i="67" s="1"/>
  <c r="D121" i="67"/>
  <c r="D122" i="67" s="1"/>
  <c r="D123" i="67" s="1"/>
  <c r="D124" i="67" s="1"/>
  <c r="D125" i="67" s="1"/>
  <c r="F110" i="67"/>
  <c r="D101" i="67"/>
  <c r="D102" i="67" s="1"/>
  <c r="D103" i="67" s="1"/>
  <c r="D104" i="67" s="1"/>
  <c r="D105" i="67" s="1"/>
  <c r="D106" i="67" s="1"/>
  <c r="D107" i="67" s="1"/>
  <c r="D108" i="67" s="1"/>
  <c r="D109" i="67" s="1"/>
  <c r="D110" i="67" s="1"/>
  <c r="D111" i="67" s="1"/>
  <c r="D112" i="67" s="1"/>
  <c r="D113" i="67" s="1"/>
  <c r="D114" i="67" s="1"/>
  <c r="D115" i="67" s="1"/>
  <c r="D116" i="67" s="1"/>
  <c r="D117" i="67" s="1"/>
  <c r="F93" i="67"/>
  <c r="D93" i="67"/>
  <c r="D94" i="67" s="1"/>
  <c r="D95" i="67" s="1"/>
  <c r="D96" i="67" s="1"/>
  <c r="D97" i="67" s="1"/>
  <c r="F86" i="67"/>
  <c r="D79" i="67"/>
  <c r="D80" i="67" s="1"/>
  <c r="D81" i="67" s="1"/>
  <c r="D82" i="67" s="1"/>
  <c r="D83" i="67" s="1"/>
  <c r="D84" i="67" s="1"/>
  <c r="D85" i="67" s="1"/>
  <c r="D86" i="67" s="1"/>
  <c r="D87" i="67" s="1"/>
  <c r="D88" i="67" s="1"/>
  <c r="D89" i="67" s="1"/>
  <c r="D71" i="67"/>
  <c r="D72" i="67" s="1"/>
  <c r="D73" i="67" s="1"/>
  <c r="D74" i="67" s="1"/>
  <c r="F67" i="67"/>
  <c r="D63" i="67"/>
  <c r="D64" i="67" s="1"/>
  <c r="D65" i="67" s="1"/>
  <c r="D66" i="67" s="1"/>
  <c r="D67" i="67" s="1"/>
  <c r="D44" i="67"/>
  <c r="D45" i="67" s="1"/>
  <c r="D46" i="67" s="1"/>
  <c r="D47" i="67" s="1"/>
  <c r="D48" i="67" s="1"/>
  <c r="D49" i="67" s="1"/>
  <c r="D50" i="67" s="1"/>
  <c r="D51" i="67" s="1"/>
  <c r="D52" i="67" s="1"/>
  <c r="D53" i="67" s="1"/>
  <c r="D54" i="67" s="1"/>
  <c r="D55" i="67" s="1"/>
  <c r="D56" i="67" s="1"/>
  <c r="D57" i="67" s="1"/>
  <c r="D58" i="67" s="1"/>
  <c r="D59" i="67" s="1"/>
  <c r="D35" i="67"/>
  <c r="D36" i="67" s="1"/>
  <c r="D37" i="67" s="1"/>
  <c r="D38" i="67" s="1"/>
  <c r="D39" i="67" s="1"/>
  <c r="D40" i="67" s="1"/>
  <c r="D10" i="67"/>
  <c r="D11" i="67" s="1"/>
  <c r="D12" i="67" s="1"/>
  <c r="D13" i="67" s="1"/>
  <c r="D14" i="67" s="1"/>
  <c r="D15" i="67" s="1"/>
  <c r="D16" i="67" s="1"/>
  <c r="D17" i="67" s="1"/>
  <c r="D18" i="67" s="1"/>
  <c r="D19" i="67" s="1"/>
  <c r="D20" i="67" s="1"/>
  <c r="D21" i="67" s="1"/>
  <c r="D22" i="67" s="1"/>
  <c r="D23" i="67" s="1"/>
  <c r="D24" i="67" s="1"/>
  <c r="D25" i="67" s="1"/>
  <c r="D26" i="67" s="1"/>
  <c r="D27" i="67" s="1"/>
  <c r="D28" i="67" s="1"/>
  <c r="D29" i="67" s="1"/>
  <c r="D30" i="67" s="1"/>
  <c r="D31" i="67" s="1"/>
  <c r="E4" i="70" l="1"/>
  <c r="E18" i="70" s="1"/>
  <c r="K404" i="68"/>
  <c r="K183" i="66"/>
  <c r="K182" i="66"/>
  <c r="K181" i="66"/>
  <c r="K180" i="66"/>
  <c r="D180" i="66"/>
  <c r="D181" i="66" s="1"/>
  <c r="D182" i="66" s="1"/>
  <c r="D183" i="66" s="1"/>
  <c r="D184" i="66" s="1"/>
  <c r="K179" i="66"/>
  <c r="K177" i="66"/>
  <c r="K176" i="66"/>
  <c r="K174" i="66"/>
  <c r="K173" i="66"/>
  <c r="K172" i="66"/>
  <c r="D172" i="66"/>
  <c r="D173" i="66" s="1"/>
  <c r="D174" i="66" s="1"/>
  <c r="K171" i="66"/>
  <c r="K169" i="66"/>
  <c r="K167" i="66" s="1"/>
  <c r="K388" i="66"/>
  <c r="K387" i="66"/>
  <c r="K386" i="66"/>
  <c r="K385" i="66"/>
  <c r="K382" i="66"/>
  <c r="K381" i="66"/>
  <c r="K380" i="66"/>
  <c r="K379" i="66"/>
  <c r="D379" i="66"/>
  <c r="D380" i="66" s="1"/>
  <c r="D381" i="66" s="1"/>
  <c r="D382" i="66" s="1"/>
  <c r="D383" i="66" s="1"/>
  <c r="K378" i="66"/>
  <c r="K376" i="66"/>
  <c r="K374" i="66"/>
  <c r="K371" i="66"/>
  <c r="K370" i="66"/>
  <c r="K369" i="66"/>
  <c r="K368" i="66"/>
  <c r="K367" i="66"/>
  <c r="D367" i="66"/>
  <c r="D368" i="66" s="1"/>
  <c r="D369" i="66" s="1"/>
  <c r="D370" i="66" s="1"/>
  <c r="D371" i="66" s="1"/>
  <c r="K366" i="66"/>
  <c r="K364" i="66"/>
  <c r="K359" i="66"/>
  <c r="K358" i="66"/>
  <c r="K357" i="66"/>
  <c r="K356" i="66"/>
  <c r="K355" i="66"/>
  <c r="D355" i="66"/>
  <c r="D356" i="66" s="1"/>
  <c r="D357" i="66" s="1"/>
  <c r="D358" i="66" s="1"/>
  <c r="D359" i="66" s="1"/>
  <c r="D360" i="66" s="1"/>
  <c r="K354" i="66"/>
  <c r="K352" i="66"/>
  <c r="K351" i="66"/>
  <c r="K349" i="66"/>
  <c r="K348" i="66"/>
  <c r="K347" i="66"/>
  <c r="D347" i="66"/>
  <c r="D348" i="66" s="1"/>
  <c r="D349" i="66" s="1"/>
  <c r="K346" i="66"/>
  <c r="K344" i="66"/>
  <c r="K340" i="66"/>
  <c r="K339" i="66"/>
  <c r="K338" i="66"/>
  <c r="K337" i="66"/>
  <c r="K336" i="66"/>
  <c r="K335" i="66"/>
  <c r="D335" i="66"/>
  <c r="D336" i="66" s="1"/>
  <c r="D337" i="66" s="1"/>
  <c r="D338" i="66" s="1"/>
  <c r="D339" i="66" s="1"/>
  <c r="D340" i="66" s="1"/>
  <c r="K334" i="66"/>
  <c r="K332" i="66"/>
  <c r="K331" i="66"/>
  <c r="K329" i="66"/>
  <c r="K328" i="66"/>
  <c r="K327" i="66"/>
  <c r="K326" i="66"/>
  <c r="D326" i="66"/>
  <c r="D327" i="66" s="1"/>
  <c r="D328" i="66" s="1"/>
  <c r="D329" i="66" s="1"/>
  <c r="K325" i="66"/>
  <c r="K323" i="66"/>
  <c r="K318" i="66"/>
  <c r="K317" i="66"/>
  <c r="K316" i="66"/>
  <c r="K315" i="66"/>
  <c r="K314" i="66"/>
  <c r="D314" i="66"/>
  <c r="D315" i="66" s="1"/>
  <c r="D316" i="66" s="1"/>
  <c r="D317" i="66" s="1"/>
  <c r="D318" i="66" s="1"/>
  <c r="D319" i="66" s="1"/>
  <c r="K313" i="66"/>
  <c r="K311" i="66"/>
  <c r="K310" i="66"/>
  <c r="K308" i="66"/>
  <c r="K307" i="66"/>
  <c r="K306" i="66"/>
  <c r="D306" i="66"/>
  <c r="D307" i="66" s="1"/>
  <c r="D308" i="66" s="1"/>
  <c r="K305" i="66"/>
  <c r="K303" i="66"/>
  <c r="K296" i="66"/>
  <c r="K295" i="66"/>
  <c r="K294" i="66"/>
  <c r="K293" i="66"/>
  <c r="K292" i="66"/>
  <c r="K291" i="66"/>
  <c r="K290" i="66"/>
  <c r="K289" i="66"/>
  <c r="D289" i="66"/>
  <c r="D290" i="66" s="1"/>
  <c r="D291" i="66" s="1"/>
  <c r="D292" i="66" s="1"/>
  <c r="D293" i="66" s="1"/>
  <c r="D294" i="66" s="1"/>
  <c r="D295" i="66" s="1"/>
  <c r="D296" i="66" s="1"/>
  <c r="D297" i="66" s="1"/>
  <c r="D298" i="66" s="1"/>
  <c r="D299" i="66" s="1"/>
  <c r="K288" i="66"/>
  <c r="K286" i="66"/>
  <c r="K285" i="66"/>
  <c r="K283" i="66"/>
  <c r="K282" i="66"/>
  <c r="K281" i="66"/>
  <c r="K280" i="66"/>
  <c r="D280" i="66"/>
  <c r="D281" i="66" s="1"/>
  <c r="D282" i="66" s="1"/>
  <c r="D283" i="66" s="1"/>
  <c r="K279" i="66"/>
  <c r="K277" i="66"/>
  <c r="K298" i="66"/>
  <c r="K272" i="66"/>
  <c r="K271" i="66"/>
  <c r="K270" i="66"/>
  <c r="K269" i="66"/>
  <c r="K268" i="66"/>
  <c r="D268" i="66"/>
  <c r="D269" i="66" s="1"/>
  <c r="D270" i="66" s="1"/>
  <c r="D271" i="66" s="1"/>
  <c r="D272" i="66" s="1"/>
  <c r="D273" i="66" s="1"/>
  <c r="K267" i="66"/>
  <c r="K265" i="66"/>
  <c r="K264" i="66"/>
  <c r="K262" i="66"/>
  <c r="K261" i="66"/>
  <c r="K260" i="66"/>
  <c r="K259" i="66"/>
  <c r="K258" i="66"/>
  <c r="K257" i="66"/>
  <c r="K256" i="66"/>
  <c r="D256" i="66"/>
  <c r="D257" i="66" s="1"/>
  <c r="D258" i="66" s="1"/>
  <c r="D259" i="66" s="1"/>
  <c r="D260" i="66" s="1"/>
  <c r="D261" i="66" s="1"/>
  <c r="D262" i="66" s="1"/>
  <c r="K255" i="66"/>
  <c r="K253" i="66"/>
  <c r="K249" i="66"/>
  <c r="K247" i="66"/>
  <c r="K246" i="66"/>
  <c r="K245" i="66"/>
  <c r="K244" i="66"/>
  <c r="K241" i="66"/>
  <c r="K240" i="66"/>
  <c r="K239" i="66"/>
  <c r="K238" i="66"/>
  <c r="K237" i="66"/>
  <c r="K236" i="66"/>
  <c r="K235" i="66"/>
  <c r="K234" i="66"/>
  <c r="K233" i="66"/>
  <c r="D233" i="66"/>
  <c r="D234" i="66" s="1"/>
  <c r="D235" i="66" s="1"/>
  <c r="D236" i="66" s="1"/>
  <c r="D237" i="66" s="1"/>
  <c r="D238" i="66" s="1"/>
  <c r="D239" i="66" s="1"/>
  <c r="D240" i="66" s="1"/>
  <c r="D241" i="66" s="1"/>
  <c r="D242" i="66" s="1"/>
  <c r="K232" i="66"/>
  <c r="K230" i="66"/>
  <c r="K228" i="66"/>
  <c r="K225" i="66"/>
  <c r="K224" i="66"/>
  <c r="K223" i="66"/>
  <c r="K222" i="66"/>
  <c r="K221" i="66"/>
  <c r="K220" i="66"/>
  <c r="K219" i="66"/>
  <c r="K218" i="66"/>
  <c r="K217" i="66"/>
  <c r="D217" i="66"/>
  <c r="D218" i="66" s="1"/>
  <c r="D219" i="66" s="1"/>
  <c r="D220" i="66" s="1"/>
  <c r="D221" i="66" s="1"/>
  <c r="D222" i="66" s="1"/>
  <c r="D223" i="66" s="1"/>
  <c r="D224" i="66" s="1"/>
  <c r="D225" i="66" s="1"/>
  <c r="K216" i="66"/>
  <c r="K214" i="66"/>
  <c r="K209" i="66"/>
  <c r="K208" i="66"/>
  <c r="K207" i="66"/>
  <c r="K206" i="66"/>
  <c r="K205" i="66"/>
  <c r="K204" i="66"/>
  <c r="K203" i="66"/>
  <c r="D203" i="66"/>
  <c r="D204" i="66" s="1"/>
  <c r="D205" i="66" s="1"/>
  <c r="D206" i="66" s="1"/>
  <c r="D207" i="66" s="1"/>
  <c r="D208" i="66" s="1"/>
  <c r="D209" i="66" s="1"/>
  <c r="D210" i="66" s="1"/>
  <c r="K202" i="66"/>
  <c r="K200" i="66"/>
  <c r="K199" i="66"/>
  <c r="K197" i="66"/>
  <c r="K196" i="66"/>
  <c r="K195" i="66"/>
  <c r="K194" i="66"/>
  <c r="K193" i="66"/>
  <c r="K192" i="66"/>
  <c r="K191" i="66"/>
  <c r="D191" i="66"/>
  <c r="D192" i="66" s="1"/>
  <c r="D193" i="66" s="1"/>
  <c r="D194" i="66" s="1"/>
  <c r="D195" i="66" s="1"/>
  <c r="D196" i="66" s="1"/>
  <c r="D197" i="66" s="1"/>
  <c r="K190" i="66"/>
  <c r="K188" i="66"/>
  <c r="K164" i="66"/>
  <c r="K163" i="66"/>
  <c r="K162" i="66"/>
  <c r="K161" i="66"/>
  <c r="D161" i="66"/>
  <c r="D162" i="66" s="1"/>
  <c r="D163" i="66" s="1"/>
  <c r="D164" i="66" s="1"/>
  <c r="D165" i="66" s="1"/>
  <c r="K160" i="66"/>
  <c r="K158" i="66"/>
  <c r="K157" i="66"/>
  <c r="K155" i="66"/>
  <c r="K154" i="66"/>
  <c r="K153" i="66"/>
  <c r="K152" i="66"/>
  <c r="K151" i="66"/>
  <c r="K150" i="66"/>
  <c r="K149" i="66"/>
  <c r="D149" i="66"/>
  <c r="D150" i="66" s="1"/>
  <c r="D151" i="66" s="1"/>
  <c r="D152" i="66" s="1"/>
  <c r="D153" i="66" s="1"/>
  <c r="D154" i="66" s="1"/>
  <c r="D155" i="66" s="1"/>
  <c r="K148" i="66"/>
  <c r="K146" i="66"/>
  <c r="K145" i="66"/>
  <c r="K144" i="66"/>
  <c r="K186" i="66" l="1"/>
  <c r="K362" i="66"/>
  <c r="K342" i="66"/>
  <c r="K321" i="66"/>
  <c r="K301" i="66"/>
  <c r="K275" i="66"/>
  <c r="K251" i="66"/>
  <c r="K212" i="66"/>
  <c r="K142" i="66"/>
  <c r="K141" i="66" l="1"/>
  <c r="K75" i="66" l="1"/>
  <c r="K76" i="66"/>
  <c r="K139" i="66"/>
  <c r="D139" i="66"/>
  <c r="K138" i="66"/>
  <c r="K135" i="66"/>
  <c r="K134" i="66"/>
  <c r="K133" i="66"/>
  <c r="K132" i="66"/>
  <c r="D132" i="66"/>
  <c r="D133" i="66" s="1"/>
  <c r="D134" i="66" s="1"/>
  <c r="D135" i="66" s="1"/>
  <c r="K131" i="66"/>
  <c r="K127" i="66"/>
  <c r="K126" i="66"/>
  <c r="K125" i="66"/>
  <c r="K124" i="66"/>
  <c r="K123" i="66"/>
  <c r="D123" i="66"/>
  <c r="D124" i="66" s="1"/>
  <c r="D125" i="66" s="1"/>
  <c r="D126" i="66" s="1"/>
  <c r="D127" i="66" s="1"/>
  <c r="K122" i="66"/>
  <c r="J119" i="66"/>
  <c r="K119" i="66" s="1"/>
  <c r="K118" i="66"/>
  <c r="K117" i="66"/>
  <c r="K116" i="66"/>
  <c r="K115" i="66"/>
  <c r="K114" i="66"/>
  <c r="K113" i="66"/>
  <c r="F112" i="66"/>
  <c r="K112" i="66" s="1"/>
  <c r="K111" i="66"/>
  <c r="K110" i="66"/>
  <c r="K109" i="66"/>
  <c r="K108" i="66"/>
  <c r="K107" i="66"/>
  <c r="K106" i="66"/>
  <c r="K105" i="66"/>
  <c r="K104" i="66"/>
  <c r="K103" i="66"/>
  <c r="D103" i="66"/>
  <c r="D104" i="66" s="1"/>
  <c r="D105" i="66" s="1"/>
  <c r="D106" i="66" s="1"/>
  <c r="D107" i="66" s="1"/>
  <c r="D108" i="66" s="1"/>
  <c r="D109" i="66" s="1"/>
  <c r="D110" i="66" s="1"/>
  <c r="D111" i="66" s="1"/>
  <c r="D112" i="66" s="1"/>
  <c r="D113" i="66" s="1"/>
  <c r="D114" i="66" s="1"/>
  <c r="D115" i="66" s="1"/>
  <c r="D116" i="66" s="1"/>
  <c r="D117" i="66" s="1"/>
  <c r="D118" i="66" s="1"/>
  <c r="D119" i="66" s="1"/>
  <c r="K102" i="66"/>
  <c r="K99" i="66"/>
  <c r="K98" i="66"/>
  <c r="K97" i="66"/>
  <c r="K96" i="66"/>
  <c r="F95" i="66"/>
  <c r="K95" i="66" s="1"/>
  <c r="D95" i="66"/>
  <c r="D96" i="66" s="1"/>
  <c r="D97" i="66" s="1"/>
  <c r="D98" i="66" s="1"/>
  <c r="D99" i="66" s="1"/>
  <c r="K94" i="66"/>
  <c r="K91" i="66"/>
  <c r="K90" i="66"/>
  <c r="K89" i="66"/>
  <c r="F88" i="66"/>
  <c r="K88" i="66" s="1"/>
  <c r="K87" i="66"/>
  <c r="K86" i="66"/>
  <c r="K85" i="66"/>
  <c r="K84" i="66"/>
  <c r="K83" i="66"/>
  <c r="K82" i="66"/>
  <c r="K81" i="66"/>
  <c r="D81" i="66"/>
  <c r="D82" i="66" s="1"/>
  <c r="D83" i="66" s="1"/>
  <c r="D84" i="66" s="1"/>
  <c r="D85" i="66" s="1"/>
  <c r="D86" i="66" s="1"/>
  <c r="D87" i="66" s="1"/>
  <c r="D88" i="66" s="1"/>
  <c r="D89" i="66" s="1"/>
  <c r="D90" i="66" s="1"/>
  <c r="D91" i="66" s="1"/>
  <c r="K80" i="66"/>
  <c r="K74" i="66"/>
  <c r="K73" i="66"/>
  <c r="D73" i="66"/>
  <c r="D74" i="66" s="1"/>
  <c r="D75" i="66" s="1"/>
  <c r="D76" i="66" s="1"/>
  <c r="K72" i="66"/>
  <c r="F69" i="66"/>
  <c r="K69" i="66" s="1"/>
  <c r="K68" i="66"/>
  <c r="K67" i="66"/>
  <c r="K66" i="66"/>
  <c r="K65" i="66"/>
  <c r="D65" i="66"/>
  <c r="D66" i="66" s="1"/>
  <c r="D67" i="66" s="1"/>
  <c r="D68" i="66" s="1"/>
  <c r="D69" i="66" s="1"/>
  <c r="K64" i="66"/>
  <c r="K61" i="66"/>
  <c r="K60" i="66"/>
  <c r="K59" i="66"/>
  <c r="K58" i="66"/>
  <c r="K57" i="66"/>
  <c r="K56" i="66"/>
  <c r="K55" i="66"/>
  <c r="K54" i="66"/>
  <c r="K53" i="66"/>
  <c r="K52" i="66"/>
  <c r="K51" i="66"/>
  <c r="K50" i="66"/>
  <c r="K49" i="66"/>
  <c r="K48" i="66"/>
  <c r="K47" i="66"/>
  <c r="K46" i="66"/>
  <c r="D46" i="66"/>
  <c r="D47" i="66" s="1"/>
  <c r="D48" i="66" s="1"/>
  <c r="D49" i="66" s="1"/>
  <c r="D50" i="66" s="1"/>
  <c r="D51" i="66" s="1"/>
  <c r="D52" i="66" s="1"/>
  <c r="D53" i="66" s="1"/>
  <c r="D54" i="66" s="1"/>
  <c r="D55" i="66" s="1"/>
  <c r="D56" i="66" s="1"/>
  <c r="D57" i="66" s="1"/>
  <c r="D58" i="66" s="1"/>
  <c r="D59" i="66" s="1"/>
  <c r="D60" i="66" s="1"/>
  <c r="D61" i="66" s="1"/>
  <c r="K45" i="66"/>
  <c r="K42" i="66"/>
  <c r="K41" i="66"/>
  <c r="K40" i="66"/>
  <c r="K39" i="66"/>
  <c r="K38" i="66"/>
  <c r="K37" i="66"/>
  <c r="D37" i="66"/>
  <c r="D38" i="66" s="1"/>
  <c r="D39" i="66" s="1"/>
  <c r="D40" i="66" s="1"/>
  <c r="D41" i="66" s="1"/>
  <c r="D42" i="66" s="1"/>
  <c r="K36" i="66"/>
  <c r="J33" i="66"/>
  <c r="K33" i="66" s="1"/>
  <c r="J32" i="66"/>
  <c r="K32" i="66" s="1"/>
  <c r="J31" i="66"/>
  <c r="K31" i="66" s="1"/>
  <c r="J30" i="66"/>
  <c r="K30" i="66" s="1"/>
  <c r="K29" i="66"/>
  <c r="K28" i="66"/>
  <c r="J27" i="66"/>
  <c r="K27" i="66" s="1"/>
  <c r="K26" i="66"/>
  <c r="K25" i="66"/>
  <c r="K24" i="66"/>
  <c r="K23" i="66"/>
  <c r="K22" i="66"/>
  <c r="K21" i="66"/>
  <c r="K20" i="66"/>
  <c r="K19" i="66"/>
  <c r="K18" i="66"/>
  <c r="K17" i="66"/>
  <c r="K16" i="66"/>
  <c r="K15" i="66"/>
  <c r="K14" i="66"/>
  <c r="K13" i="66"/>
  <c r="K12" i="66"/>
  <c r="D12" i="66"/>
  <c r="D13" i="66" s="1"/>
  <c r="D14" i="66" s="1"/>
  <c r="D15" i="66" s="1"/>
  <c r="D16" i="66" s="1"/>
  <c r="D17" i="66" s="1"/>
  <c r="D18" i="66" s="1"/>
  <c r="D19" i="66" s="1"/>
  <c r="D20" i="66" s="1"/>
  <c r="D21" i="66" s="1"/>
  <c r="D22" i="66" s="1"/>
  <c r="D23" i="66" s="1"/>
  <c r="D24" i="66" s="1"/>
  <c r="D25" i="66" s="1"/>
  <c r="D26" i="66" s="1"/>
  <c r="D27" i="66" s="1"/>
  <c r="D28" i="66" s="1"/>
  <c r="D29" i="66" s="1"/>
  <c r="D30" i="66" s="1"/>
  <c r="D31" i="66" s="1"/>
  <c r="D32" i="66" s="1"/>
  <c r="D33" i="66" s="1"/>
  <c r="K11" i="66"/>
  <c r="K180" i="19"/>
  <c r="K71" i="66" l="1"/>
  <c r="K130" i="66"/>
  <c r="K137" i="66"/>
  <c r="K93" i="66"/>
  <c r="K121" i="66"/>
  <c r="K101" i="66"/>
  <c r="K63" i="66"/>
  <c r="K10" i="66"/>
  <c r="K35" i="66"/>
  <c r="K44" i="66"/>
  <c r="K79" i="66"/>
  <c r="K129" i="66" l="1"/>
  <c r="K78" i="66"/>
  <c r="K9" i="66"/>
  <c r="K181" i="19"/>
  <c r="K133" i="19"/>
  <c r="K132" i="19"/>
  <c r="K131" i="19"/>
  <c r="K130" i="19"/>
  <c r="K125" i="19"/>
  <c r="K124" i="19"/>
  <c r="K123" i="19"/>
  <c r="K122" i="19"/>
  <c r="K121" i="19"/>
  <c r="K116" i="19"/>
  <c r="K115" i="19"/>
  <c r="K114" i="19"/>
  <c r="K113" i="19"/>
  <c r="K112" i="19"/>
  <c r="K111" i="19"/>
  <c r="K109" i="19"/>
  <c r="K108" i="19"/>
  <c r="K107" i="19"/>
  <c r="K106" i="19"/>
  <c r="K105" i="19"/>
  <c r="K104" i="19"/>
  <c r="K103" i="19"/>
  <c r="K102" i="19"/>
  <c r="K101" i="19"/>
  <c r="K97" i="19"/>
  <c r="K96" i="19"/>
  <c r="K95" i="19"/>
  <c r="K94" i="19"/>
  <c r="K89" i="19"/>
  <c r="K88" i="19"/>
  <c r="K87" i="19"/>
  <c r="K85" i="19"/>
  <c r="K84" i="19"/>
  <c r="K83" i="19"/>
  <c r="K82" i="19"/>
  <c r="K81" i="19"/>
  <c r="K80" i="19"/>
  <c r="K79" i="19"/>
  <c r="K74" i="19"/>
  <c r="K73" i="19"/>
  <c r="K68" i="19"/>
  <c r="K67" i="19"/>
  <c r="K66" i="19"/>
  <c r="K65" i="19"/>
  <c r="K61" i="19"/>
  <c r="K60" i="19"/>
  <c r="K59" i="19"/>
  <c r="K58" i="19"/>
  <c r="K57" i="19"/>
  <c r="K56" i="19"/>
  <c r="K55" i="19"/>
  <c r="K54" i="19"/>
  <c r="K53" i="19"/>
  <c r="K52" i="19"/>
  <c r="K51" i="19"/>
  <c r="K50" i="19"/>
  <c r="K49" i="19"/>
  <c r="K48" i="19"/>
  <c r="K47" i="19"/>
  <c r="K46" i="19"/>
  <c r="K42" i="19"/>
  <c r="K41" i="19"/>
  <c r="K40" i="19"/>
  <c r="K39" i="19"/>
  <c r="K38" i="19"/>
  <c r="K37" i="19"/>
  <c r="K29" i="19"/>
  <c r="K28" i="19"/>
  <c r="K26" i="19"/>
  <c r="K25" i="19"/>
  <c r="K24" i="19"/>
  <c r="K23" i="19"/>
  <c r="K22" i="19"/>
  <c r="K21" i="19"/>
  <c r="K20" i="19"/>
  <c r="K19" i="19"/>
  <c r="K18" i="19"/>
  <c r="K17" i="19"/>
  <c r="K16" i="19"/>
  <c r="K15" i="19"/>
  <c r="K14" i="19"/>
  <c r="K13" i="19"/>
  <c r="K12" i="19"/>
  <c r="F170" i="19"/>
  <c r="K170" i="19" s="1"/>
  <c r="F160" i="19"/>
  <c r="K160" i="19" s="1"/>
  <c r="F150" i="19"/>
  <c r="K150" i="19" s="1"/>
  <c r="F147" i="19"/>
  <c r="K147" i="19" s="1"/>
  <c r="F140" i="19"/>
  <c r="K140" i="19" s="1"/>
  <c r="D147" i="19"/>
  <c r="D150" i="19" s="1"/>
  <c r="D160" i="19" s="1"/>
  <c r="D170" i="19" s="1"/>
  <c r="D130" i="19"/>
  <c r="D131" i="19" s="1"/>
  <c r="K137" i="19"/>
  <c r="D137" i="19"/>
  <c r="K136" i="19"/>
  <c r="K129" i="19"/>
  <c r="D121" i="19"/>
  <c r="D122" i="19" s="1"/>
  <c r="D123" i="19" s="1"/>
  <c r="D124" i="19" s="1"/>
  <c r="D125" i="19" s="1"/>
  <c r="K120" i="19"/>
  <c r="J117" i="19"/>
  <c r="K117" i="19" s="1"/>
  <c r="F110" i="19"/>
  <c r="K110" i="19" s="1"/>
  <c r="D101" i="19"/>
  <c r="D102" i="19" s="1"/>
  <c r="D103" i="19" s="1"/>
  <c r="D104" i="19" s="1"/>
  <c r="D105" i="19" s="1"/>
  <c r="K100" i="19"/>
  <c r="F93" i="19"/>
  <c r="K93" i="19" s="1"/>
  <c r="D93" i="19"/>
  <c r="D94" i="19" s="1"/>
  <c r="D95" i="19" s="1"/>
  <c r="D96" i="19" s="1"/>
  <c r="D97" i="19" s="1"/>
  <c r="K92" i="19"/>
  <c r="F86" i="19"/>
  <c r="K86" i="19" s="1"/>
  <c r="D79" i="19"/>
  <c r="D80" i="19" s="1"/>
  <c r="D81" i="19" s="1"/>
  <c r="D82" i="19" s="1"/>
  <c r="D83" i="19" s="1"/>
  <c r="D84" i="19" s="1"/>
  <c r="D85" i="19" s="1"/>
  <c r="D86" i="19" s="1"/>
  <c r="D87" i="19" s="1"/>
  <c r="D88" i="19" s="1"/>
  <c r="D89" i="19" s="1"/>
  <c r="K78" i="19"/>
  <c r="D73" i="19"/>
  <c r="D74" i="19" s="1"/>
  <c r="K72" i="19"/>
  <c r="F69" i="19"/>
  <c r="K69" i="19" s="1"/>
  <c r="D65" i="19"/>
  <c r="D66" i="19" s="1"/>
  <c r="D67" i="19" s="1"/>
  <c r="D68" i="19" s="1"/>
  <c r="D69" i="19" s="1"/>
  <c r="K64" i="19"/>
  <c r="D46" i="19"/>
  <c r="D47" i="19" s="1"/>
  <c r="D48" i="19" s="1"/>
  <c r="D49" i="19" s="1"/>
  <c r="D50" i="19" s="1"/>
  <c r="D51" i="19" s="1"/>
  <c r="D52" i="19" s="1"/>
  <c r="D53" i="19" s="1"/>
  <c r="D54" i="19" s="1"/>
  <c r="D55" i="19" s="1"/>
  <c r="D56" i="19" s="1"/>
  <c r="D57" i="19" s="1"/>
  <c r="D58" i="19" s="1"/>
  <c r="D59" i="19" s="1"/>
  <c r="D60" i="19" s="1"/>
  <c r="D61" i="19" s="1"/>
  <c r="K45" i="19"/>
  <c r="D37" i="19"/>
  <c r="D38" i="19" s="1"/>
  <c r="D39" i="19" s="1"/>
  <c r="D40" i="19" s="1"/>
  <c r="D41" i="19" s="1"/>
  <c r="D42" i="19" s="1"/>
  <c r="K36" i="19"/>
  <c r="J33" i="19"/>
  <c r="K33" i="19" s="1"/>
  <c r="J32" i="19"/>
  <c r="K32" i="19" s="1"/>
  <c r="J31" i="19"/>
  <c r="K31" i="19" s="1"/>
  <c r="J30" i="19"/>
  <c r="K30" i="19" s="1"/>
  <c r="J27" i="19"/>
  <c r="K27" i="19" s="1"/>
  <c r="D12" i="19"/>
  <c r="D13" i="19" s="1"/>
  <c r="D14" i="19" s="1"/>
  <c r="D15" i="19" s="1"/>
  <c r="D16" i="19" s="1"/>
  <c r="D17" i="19" s="1"/>
  <c r="D18" i="19" s="1"/>
  <c r="D19" i="19" s="1"/>
  <c r="D20" i="19" s="1"/>
  <c r="D21" i="19" s="1"/>
  <c r="D22" i="19" s="1"/>
  <c r="D23" i="19" s="1"/>
  <c r="D24" i="19" s="1"/>
  <c r="D25" i="19" s="1"/>
  <c r="D26" i="19" s="1"/>
  <c r="D27" i="19" s="1"/>
  <c r="D28" i="19" s="1"/>
  <c r="D29" i="19" s="1"/>
  <c r="D30" i="19" s="1"/>
  <c r="D31" i="19" s="1"/>
  <c r="D32" i="19" s="1"/>
  <c r="D33" i="19" s="1"/>
  <c r="K11" i="19"/>
  <c r="K390" i="66" l="1"/>
  <c r="D132" i="19"/>
  <c r="D133" i="19" s="1"/>
  <c r="K35" i="19"/>
  <c r="K119" i="19"/>
  <c r="K91" i="19"/>
  <c r="D106" i="19"/>
  <c r="D107" i="19" s="1"/>
  <c r="D108" i="19" s="1"/>
  <c r="D109" i="19" s="1"/>
  <c r="D110" i="19" s="1"/>
  <c r="K139" i="19"/>
  <c r="K44" i="19"/>
  <c r="K71" i="19"/>
  <c r="K63" i="19"/>
  <c r="K77" i="19"/>
  <c r="K10" i="19"/>
  <c r="K99" i="19"/>
  <c r="K128" i="19"/>
  <c r="K135" i="19"/>
  <c r="D111" i="19" l="1"/>
  <c r="D112" i="19" s="1"/>
  <c r="D113" i="19" s="1"/>
  <c r="D114" i="19" s="1"/>
  <c r="D115" i="19" s="1"/>
  <c r="D116" i="19" s="1"/>
  <c r="D117" i="19" s="1"/>
  <c r="K127" i="19"/>
  <c r="K9" i="19"/>
  <c r="K76" i="19"/>
  <c r="K183" i="19" l="1"/>
</calcChain>
</file>

<file path=xl/sharedStrings.xml><?xml version="1.0" encoding="utf-8"?>
<sst xmlns="http://schemas.openxmlformats.org/spreadsheetml/2006/main" count="4406" uniqueCount="527">
  <si>
    <t>paket</t>
  </si>
  <si>
    <t>set</t>
  </si>
  <si>
    <t>unit</t>
  </si>
  <si>
    <t>group</t>
  </si>
  <si>
    <t>pcs</t>
  </si>
  <si>
    <t>I</t>
  </si>
  <si>
    <t>II</t>
  </si>
  <si>
    <t>III</t>
  </si>
  <si>
    <t>IV</t>
  </si>
  <si>
    <t>BELANJA DOKUMENTASI</t>
  </si>
  <si>
    <t>NO</t>
  </si>
  <si>
    <t>pax</t>
  </si>
  <si>
    <t>m</t>
  </si>
  <si>
    <t>orang</t>
  </si>
  <si>
    <t>U R A I A N</t>
  </si>
  <si>
    <t>Rincian  Perhitungan</t>
  </si>
  <si>
    <t>JUMLAH</t>
  </si>
  <si>
    <t>Vol</t>
  </si>
  <si>
    <t>Sat</t>
  </si>
  <si>
    <t>Frek</t>
  </si>
  <si>
    <t>7=3x5x6</t>
  </si>
  <si>
    <t xml:space="preserve">Cetak Undangan </t>
  </si>
  <si>
    <t>Sewa Meja VIP</t>
  </si>
  <si>
    <t>Dekorasi Panggung</t>
  </si>
  <si>
    <t>URAIAN</t>
  </si>
  <si>
    <t>keg</t>
  </si>
  <si>
    <t>hari</t>
  </si>
  <si>
    <t xml:space="preserve">Sewa Tempat </t>
  </si>
  <si>
    <t>Honor MC</t>
  </si>
  <si>
    <t>meter</t>
  </si>
  <si>
    <t>Sewa Lighting System</t>
  </si>
  <si>
    <t>Sewa Kursi Futura + Cover untuk Undangan</t>
  </si>
  <si>
    <t>Sewa AC Standing 5 PK</t>
  </si>
  <si>
    <t>tempat</t>
  </si>
  <si>
    <t>MC</t>
  </si>
  <si>
    <t>Pembaca Do'a</t>
  </si>
  <si>
    <t>kali</t>
  </si>
  <si>
    <t>HARGA
SATUAN</t>
  </si>
  <si>
    <t>Petugas Kebersihan</t>
  </si>
  <si>
    <t>Sewa AC Standing</t>
  </si>
  <si>
    <t>Cetak Spanduk</t>
  </si>
  <si>
    <t>Cetak Umbul Umbul</t>
  </si>
  <si>
    <t>Stiker Identitas Kendaraan</t>
  </si>
  <si>
    <t>buah</t>
  </si>
  <si>
    <t xml:space="preserve">Sewa Flooring dan Karpet </t>
  </si>
  <si>
    <t>LOKASI</t>
  </si>
  <si>
    <t>show</t>
  </si>
  <si>
    <t>Photobooth</t>
  </si>
  <si>
    <t>Sewa Tenda Kerucut Uk. 5 x 5 m untuk Toilet</t>
  </si>
  <si>
    <t xml:space="preserve">Sewa Kursi Sofa </t>
  </si>
  <si>
    <t>Bunga Gunting Pita + Pilar</t>
  </si>
  <si>
    <t>Sewa Kipas Angin Steinless / Misty Fan</t>
  </si>
  <si>
    <t>Cetak ID Card Peserta dan Panitia</t>
  </si>
  <si>
    <t>PENGISI ACARA</t>
  </si>
  <si>
    <t>kotak</t>
  </si>
  <si>
    <t>Sewa Panggung Rigging uk. 12 x 10 m, tinggi panggung 1 m</t>
  </si>
  <si>
    <t>Sewa LED Videotron</t>
  </si>
  <si>
    <t>m2</t>
  </si>
  <si>
    <t>Sewa Tenda Kerucut uk. 5 x 5 m, untuk pengisi acara</t>
  </si>
  <si>
    <t>Dekorasi Panggung Utama</t>
  </si>
  <si>
    <t xml:space="preserve">Sewa Flooring dan Karpet untuk Tenda Kerucut </t>
  </si>
  <si>
    <t>PERLENGKAPAN TENDA UNDANGAN</t>
  </si>
  <si>
    <t>Sewa Generating Set 60 kva, untuk Lighting System</t>
  </si>
  <si>
    <t>Sewa Meja Petak untuk Pameran</t>
  </si>
  <si>
    <t>Sewa Kursi Plastik untuk Pameran</t>
  </si>
  <si>
    <t>PROMOSI</t>
  </si>
  <si>
    <t>Cetak Baliho uk. 3 x 4,5 m</t>
  </si>
  <si>
    <t>Streaming selama acara</t>
  </si>
  <si>
    <t>Group Musik Lokal</t>
  </si>
  <si>
    <t>Penampilan Kesenian</t>
  </si>
  <si>
    <t>Crew</t>
  </si>
  <si>
    <t>CETAKAN</t>
  </si>
  <si>
    <t>MAKAN DAN MINUM</t>
  </si>
  <si>
    <t>Buah Meja</t>
  </si>
  <si>
    <t>HARGA PERKIRAAN SENDIRI (HPS)</t>
  </si>
  <si>
    <t>REKAPITULASI KEGIATAN HARI PERS NASIONAL 2023</t>
  </si>
  <si>
    <t>Instalasi Listrik</t>
  </si>
  <si>
    <t>Sewa Alat Band</t>
  </si>
  <si>
    <t xml:space="preserve">Gate </t>
  </si>
  <si>
    <t>Sewa Panggung Utama uk. 30 x 10 m, tinggi 40 cm. Dipakai saat glady dan acara.</t>
  </si>
  <si>
    <t>Sewa Kursi Plastik + Cover kain untuk Undangan</t>
  </si>
  <si>
    <t>Meja Petak</t>
  </si>
  <si>
    <t xml:space="preserve">Sewa Minigarden </t>
  </si>
  <si>
    <t>Sewa Panggung LED uk. 6 x 1,2 m, tinggi 2 m</t>
  </si>
  <si>
    <t>Sewa Misty Fan</t>
  </si>
  <si>
    <t>Sewa Karpet di Area VIP, Kondisi baru</t>
  </si>
  <si>
    <t>Backdrop Pintu Masuk Utama Kiri dan Kanan</t>
  </si>
  <si>
    <t>Sewa Sound System 45.000 watt. Dipakai saat glady dan acara.</t>
  </si>
  <si>
    <t>Sewa Panggung LED uk. 12 x 1,2 m, tinggi 2 m</t>
  </si>
  <si>
    <t>Generator Set 75 kva untuk Sound System. Dipakai saat glady dan acara.</t>
  </si>
  <si>
    <t>Generator Set 45 kva untuk Lighting. Dipakai saat glady dan acara.</t>
  </si>
  <si>
    <t>Generator Set 100 kva untuk LED Videotron. Dipakai saat glady dan acara.</t>
  </si>
  <si>
    <t>Generator Set 150 kva untuk AC Standing. Dipakai saat glady dan acara.</t>
  </si>
  <si>
    <t>Musik Tradisional Gordang IX</t>
  </si>
  <si>
    <t>Musik Band</t>
  </si>
  <si>
    <t>Dirjen</t>
  </si>
  <si>
    <t>Paduan Suara, termasuk latihan dan glady.</t>
  </si>
  <si>
    <t>Project Manager</t>
  </si>
  <si>
    <t>Production Manager</t>
  </si>
  <si>
    <t>Event Management Coordinator</t>
  </si>
  <si>
    <t>Show Director</t>
  </si>
  <si>
    <t>Koordinator LO</t>
  </si>
  <si>
    <t>Koordinator Logistik</t>
  </si>
  <si>
    <t>Koordinator Creative Disain</t>
  </si>
  <si>
    <t>Tenaga Ahli Pembuatan Panggung</t>
  </si>
  <si>
    <t>Tenaga Ahli Dokumenter</t>
  </si>
  <si>
    <t>Tenaga Ahli Lighting Disainer</t>
  </si>
  <si>
    <t>Tenaga Ahli Video Animasi Disainer</t>
  </si>
  <si>
    <t>Koordinator Talent</t>
  </si>
  <si>
    <t xml:space="preserve">Petugas Keamanan </t>
  </si>
  <si>
    <t>Snack VVIP</t>
  </si>
  <si>
    <t xml:space="preserve">Snack Undangan </t>
  </si>
  <si>
    <t>Nasi Kotak untuk Panitia dan Pengisi Acara (Glady dan Acara); 200 orang x 2 kali</t>
  </si>
  <si>
    <t>Snack Panitia dan Pengisi Acara (Glady dan Acara); 200 orang x 2 kali</t>
  </si>
  <si>
    <t>Nasi Kotak untuk Peserta Undangan PWI Provinsi; 5 orang x 34 Provinsi</t>
  </si>
  <si>
    <t>DOKUMENTASI dan PROMOSI</t>
  </si>
  <si>
    <t>Dokumentasi Foto dan Video</t>
  </si>
  <si>
    <t>Sewa Videotron, lokasi di Medan</t>
  </si>
  <si>
    <t>PERLENGKAPAN</t>
  </si>
  <si>
    <t>MANPOWER</t>
  </si>
  <si>
    <t>SATUAN</t>
  </si>
  <si>
    <t>TEMPAT</t>
  </si>
  <si>
    <t>Sewa Sound System 5.000 watt</t>
  </si>
  <si>
    <t>Sewa Dekorasi  Panggung</t>
  </si>
  <si>
    <t>lembar</t>
  </si>
  <si>
    <t>ID Card Peserta, Panitia dan Narasumber</t>
  </si>
  <si>
    <t>Cetak Undangan</t>
  </si>
  <si>
    <t>eks</t>
  </si>
  <si>
    <t>A</t>
  </si>
  <si>
    <t>Zoom Meeting Streaming + Camera On</t>
  </si>
  <si>
    <t>B</t>
  </si>
  <si>
    <t>BELANJA PROMOSI</t>
  </si>
  <si>
    <t>Spanduk</t>
  </si>
  <si>
    <t>Photobooth + Lampu</t>
  </si>
  <si>
    <t>Honor Moderator</t>
  </si>
  <si>
    <t>Honor Pembaca Doa</t>
  </si>
  <si>
    <t>Sewa Tempat dan Makan Malam (Fullday Meeting Package)</t>
  </si>
  <si>
    <t>Sewa LED Videotron uk. 6 x 4 m</t>
  </si>
  <si>
    <t>Sewa Sound System 15.000 watt</t>
  </si>
  <si>
    <t>Cinderamata untuk Narasumber</t>
  </si>
  <si>
    <t>Honor Pembawa Dirijen Lagu Indonesia Raya</t>
  </si>
  <si>
    <t xml:space="preserve">Honor Narasumber </t>
  </si>
  <si>
    <t>Honor Panitia</t>
  </si>
  <si>
    <t>Pemain Musik</t>
  </si>
  <si>
    <t>Penari</t>
  </si>
  <si>
    <t>Petugas Registrasi / Usher</t>
  </si>
  <si>
    <t>Tenaga Ahli Sound Engginer</t>
  </si>
  <si>
    <t>Honor Tenaga Ahli Video Animasi Disainer</t>
  </si>
  <si>
    <t>Honor Event Management Coordinator</t>
  </si>
  <si>
    <t>Sewa Tempat dan Makan Malam (Halfday Meeting Package)</t>
  </si>
  <si>
    <t>Sewa Dekorasi  Panggung / Backdrop</t>
  </si>
  <si>
    <t>PROGRAM IKWI</t>
  </si>
  <si>
    <t>Sewa LED Videotron uk. 6 x 3 m</t>
  </si>
  <si>
    <t xml:space="preserve">Sewa Bus </t>
  </si>
  <si>
    <t>BAKTI SOSIAL</t>
  </si>
  <si>
    <t>Pembagian bingkisan</t>
  </si>
  <si>
    <t>Sewa LED Videotron uk. 4 x 3 m</t>
  </si>
  <si>
    <t>SEMINAR BAGIHASIL</t>
  </si>
  <si>
    <t>SEMINAR INTERNASIONAL : MEDIA SUSTAINABILITY</t>
  </si>
  <si>
    <t>PENGISI ACARA DAN MANPOWER</t>
  </si>
  <si>
    <t>TEMPAT dan MAKAN</t>
  </si>
  <si>
    <t>Snack Kotak</t>
  </si>
  <si>
    <t>Nasi Kotak</t>
  </si>
  <si>
    <t xml:space="preserve">Sewa Generating Set 60 kva, untuk Sound System </t>
  </si>
  <si>
    <t>Sewa Generating Set 75 kva, untuk LED Videotron</t>
  </si>
  <si>
    <t>PERLENGKAPAN PANGGUNG UTAMA</t>
  </si>
  <si>
    <t>Sewa Meja Bulat</t>
  </si>
  <si>
    <t>Sewa Tenda Kerucut Uk. 5 x 5 m untuk Pameran</t>
  </si>
  <si>
    <t xml:space="preserve">Sewa Tenda Kerucut Uk. 3 x 3 m untuk Pameran </t>
  </si>
  <si>
    <t>PERLENGKAPAN PAMERAN</t>
  </si>
  <si>
    <t>Gate di Area</t>
  </si>
  <si>
    <t>Biaya Listrik Multiguna</t>
  </si>
  <si>
    <t>Sewa Generating Set 100 kva, untuk AC Standing</t>
  </si>
  <si>
    <t xml:space="preserve">Sewa Sound System 3.000 watt </t>
  </si>
  <si>
    <t>Sewa Tenda Jumbo Uk. 15 x 5 m</t>
  </si>
  <si>
    <t>Sewa LED Videotron uk. 7 x 3 m</t>
  </si>
  <si>
    <t>Generator Set 60 kva untuk Sound System dan LED Videotron</t>
  </si>
  <si>
    <t>Sewa HT</t>
  </si>
  <si>
    <t>Sewa Karpet di Astaka, Karpet baru.</t>
  </si>
  <si>
    <t>Sewa Sound System 20.000 watt</t>
  </si>
  <si>
    <t>WORKSHOP LITERASI DIGITAL : MEDIA SOSIAL DAN ENTREPRENEURSHIP UNTUK GENERASI MILENIAL DAN SEMINAR SERUAN DARI MEDAN</t>
  </si>
  <si>
    <t>SEMINAR &amp; WORKSHOP ADINEGORO</t>
  </si>
  <si>
    <t>Transletter Bahasa Inggris</t>
  </si>
  <si>
    <t>SEMINAR INTERNASIONAL 
NORTH SUMATRA TRADE TOURISM &amp; INVESTMENT (DUTA BESAR)</t>
  </si>
  <si>
    <t>Sewa LED Videotron uk. 7 x 4 m</t>
  </si>
  <si>
    <t>KONVENSI NASIONAL MEDIA MASSA</t>
  </si>
  <si>
    <t>SEMINAR OLAHRAGA &amp; RAKERNAS SIWO</t>
  </si>
  <si>
    <t>Sewa Tempat dan Makan (Fullboard Meeting Package) - Mukernas dan Seminar Kecantikan</t>
  </si>
  <si>
    <t>Backdrop uk. 7 x 3 m</t>
  </si>
  <si>
    <t>Sewa Sound System 10.000 watt</t>
  </si>
  <si>
    <t>Makan</t>
  </si>
  <si>
    <t xml:space="preserve">MAKAN MALAM </t>
  </si>
  <si>
    <t>Durian</t>
  </si>
  <si>
    <t>butir</t>
  </si>
  <si>
    <t>Sewa Kapal</t>
  </si>
  <si>
    <t>Sewa Tempat dan Makan (Fullboard Meeting Package)</t>
  </si>
  <si>
    <t xml:space="preserve">DOKUMENTASI </t>
  </si>
  <si>
    <t>DOKUMENTASI</t>
  </si>
  <si>
    <t xml:space="preserve">Sewa LED Videotron </t>
  </si>
  <si>
    <t>Sewa Lighting System. Dipakai saat acara.</t>
  </si>
  <si>
    <t>Sewa LED Videotron uk. 12 x 4 m, Center Panggung. Dipakai saat acara.</t>
  </si>
  <si>
    <t>Sewa LED Videotron uk. 6 x 4 m, 2 set (Kiri dan Kanan Panggung).Dipakai saat acara.</t>
  </si>
  <si>
    <t>Tarian Perjalanan Pers, termasuk latihan dan glady.</t>
  </si>
  <si>
    <t>MC Acara Puncak RI 1</t>
  </si>
  <si>
    <t>Goudy Bag + Topi + Baju Kaos Panitia dan Manpower EO</t>
  </si>
  <si>
    <t>LO untuk Perwakilan Setiap Provinsi</t>
  </si>
  <si>
    <t>KONGRES SPS</t>
  </si>
  <si>
    <t>TOUR HPN KE DANAU TOBA</t>
  </si>
  <si>
    <t>KEGIATAN ACARA PUNCAK HPN (Lokasi di GOR GSG, 9 Februari 2023)</t>
  </si>
  <si>
    <t>C</t>
  </si>
  <si>
    <t>D</t>
  </si>
  <si>
    <t>E</t>
  </si>
  <si>
    <t>KEGIATAN PAMERAN HPN (Lokasi di Astaka Utama, 7 s.d 12 Februari 2023)</t>
  </si>
  <si>
    <t>PROMOSI DAN DOKUMENTASI HPN</t>
  </si>
  <si>
    <t>SEMINARKIT HPN</t>
  </si>
  <si>
    <t>Cetak Sertifikat + Map untuk:</t>
  </si>
  <si>
    <t>Workshop Literasi Digital : Media Sosial Dan Entrepreneurship Untuk Generasi Milenial Dan Seminar Seruan Dari Medan</t>
  </si>
  <si>
    <t>Cetak Undangan untuk:</t>
  </si>
  <si>
    <t>Seminar &amp; Workshop Adinegoro</t>
  </si>
  <si>
    <t>Seminar Internasional : Media Sustainability</t>
  </si>
  <si>
    <t>Belanja Tas, Note Book, Pulpen untuk:</t>
  </si>
  <si>
    <t>Program IKWI</t>
  </si>
  <si>
    <t>Belanja Topi dan Baju Kaos untuk:</t>
  </si>
  <si>
    <t>Seminar Internasional North Sumatra Trade Tourism &amp; Investment (Duta Besar)</t>
  </si>
  <si>
    <t>Konvensi Nasional Media Massa</t>
  </si>
  <si>
    <t>Seminar Olahraga &amp; Rakernas SIWO</t>
  </si>
  <si>
    <t>Kongres SPS</t>
  </si>
  <si>
    <t>Seminar Bagihasil</t>
  </si>
  <si>
    <t>TOTAL</t>
  </si>
  <si>
    <t>SPESIFIKASI</t>
  </si>
  <si>
    <t>Rangka besi, alas triplek 21 mm termasuk pemasangan dan pembongkaran.</t>
  </si>
  <si>
    <t>Lantai panggung finishing vynil dengan disain tematik, backdrop/frame LED dengan rangka kayu dan finishing vynil dengan disain tematik, styrofoam dan gliter.</t>
  </si>
  <si>
    <t>Jenis kursi plastik termasuk cover kain dan penyusunan kursi.</t>
  </si>
  <si>
    <t>Jenis kursi futura, rangka steinless/besi, dudukan dan sandaran dari busa dibalut kain, termasuk cover kain dan penyusunan kursi.</t>
  </si>
  <si>
    <t>Jenis Sofa.</t>
  </si>
  <si>
    <t>Jenis Meja VIP, termasuk cover kain.</t>
  </si>
  <si>
    <t>Meja petak uk. 60 x 120 cm tinggi 70 cm, rangka besi, alas triplek tebal termasuk cover kain.</t>
  </si>
  <si>
    <t>Karpet polyster baru termasuk lakban dan pemasangan.</t>
  </si>
  <si>
    <t>Jenis bunga hidup, ditata dengan baik dan finishing batu-batuan.</t>
  </si>
  <si>
    <t>Rangka kayu, finishing vinyl, termasuk disain, cetak dan pemasangan.</t>
  </si>
  <si>
    <t>Uk. 6 x 3 m, rangka kayu, finishing vinyl, termasuk disain, cetak dan pemasangan.</t>
  </si>
  <si>
    <t>-  10 unit Speaker Nexo Geo Line Array, 
-  6 unit Sub Woofer RCF P500, 
-  6 unit Delay Yamaha DSR 215, 
-  8 unit Monitor Hupper 15 HA 400, 
-  4 unit Power EV P-9300, 
-  1 unit Mixing Digital Behringer X32, 
-  6 unit Mic Wireless Symetrik/Senheiser/Shure, 
-  6 unit Mic Cable Shure dan 
-  Kabel power dan audio
-  serta pendukung lainnya.</t>
  </si>
  <si>
    <t>Beam 12 unit, Par LED 20 unit, Halogen 30 unit, Follow Spot 1 unit, Mixer 1 unit, kabel dan perlengkapan pendukung lainnya.</t>
  </si>
  <si>
    <t>Kualitas P3.9, termasuk modul, Laptop/PC, software, mixer/switcher, operator serta alat pendukung lainnya.</t>
  </si>
  <si>
    <t>Rangka besi, alas triplek tebal.</t>
  </si>
  <si>
    <t>Kapasitas 5 PK, jenis AC standing.</t>
  </si>
  <si>
    <t>Jenis kipas uap/air.</t>
  </si>
  <si>
    <t xml:space="preserve">Profesional dan berpengalaman pada acara pemerintahan yang dihadiri oleh Presiden RI 1. Dibuktikan dengan CV, Surat Keterangan dari Perusahaan dan Dokumentasi Foto Kegiatan. </t>
  </si>
  <si>
    <t>Profesional dan berpengalaman dibidangnya.</t>
  </si>
  <si>
    <t>Profesional dan berpengalaman dibidangnya. Memiliki Pengalaman pada kegiatan yang dihadiri oleh Presiden RI 1 minimal 2 kali dibuktikan dengan CV dan Surat Keterangan dari Perusahaan serta Foto Dokumentasi Kegiatan. Pendidikan minimal D3. Melampirkan KTP dan NPWP. Memiliki Sertifikat MICE Event Venue Management yang masih aktif diterbitkan oleh BNSP. Dan bersedia ditugaskan pada kegiatan HPN ditandatangani diatas materai 10.000.</t>
  </si>
  <si>
    <t>Profesional dan berpengalaman dibidangnya. Memiliki Pengalaman pada kegiatan yang dihadiri oleh Presiden RI 1 minimal 2 kali dibuktikan dengan CV dan Surat Keterangan dari Perusahaan serta Foto Dokumentasi Kegiatan. Pendidikan minimal S1. Melampirkan KTP dan NPWP. Memiliki Sertifikat MICE Event Venue Management yang masih aktif diterbitkan oleh BNSP. Dan bersedia ditugaskan pada kegiatan HPN ditandatangani diatas materai 10.000.</t>
  </si>
  <si>
    <t>Profesional dan berpengalaman dibidangnya. Memiliki Pengalaman pada kegiatan yang dihadiri oleh Presiden RI 1 minimal 2 kali dibuktikan dengan CV dan Surat Keterangan dari Perusahaan. Memiliki Sertifikat MICE Stand Building yang masih aktif diterbitkan oleh BNSP. Dan bersedia ditugaskan pada kegiatan HPN ditandatangani diatas materai 10.000.</t>
  </si>
  <si>
    <t>Profesional dan berpengalaman dibidangnya. Memiliki Pengalaman pada kegiatan yang dihadiri oleh Presiden RI 1 minimal 2 kali dibuktikan dengan CV dan Surat Keterangan dari Perusahaan.</t>
  </si>
  <si>
    <t xml:space="preserve">Profesional dan berpengalaman dibidangnya. </t>
  </si>
  <si>
    <t>Buah keranjang.</t>
  </si>
  <si>
    <t>Termasuk 3 jenis kue dan 1 air mineral cup.</t>
  </si>
  <si>
    <t>Termasuk nasi, sayur, daging/ikan, buah dan air mineral</t>
  </si>
  <si>
    <t>Termasuk 4 jenis kue dan 1 air mineral botol.</t>
  </si>
  <si>
    <t>Uk. 20 x 18 cm, termasuk Amplop dan Isi, bahan kertas yang baik</t>
  </si>
  <si>
    <t>Cetak Full Color, desain &amp; hasil cetakan yang baik</t>
  </si>
  <si>
    <t>Goudy Bag: 
Spunbon Non Woven, ukuran tinggi 45 cm, panjang 30 cm dan lebar 15 cm, Printing.
Topi:
Baseball Cap All Size, Bordir Logo 
Baju Kaos:
Bahan Cotton Combed S20, Finishing dibungkus plastic sealed, Sablon rubber.</t>
  </si>
  <si>
    <t>Rigging uk. 12 x 10 m, tinggi 7 m. Termasuk rigging sound system dan rigging LED Videotron.
Panggung uk. 12 x 10 m, tinggi 1 m. Kaki rangka besi, alas triplek 21 mm dengan finishing karpet.</t>
  </si>
  <si>
    <t>Termasuk Drumb, Gitar, Bass, Keyboard dan pendukung lainnya.</t>
  </si>
  <si>
    <t>Termasuk HT, Charger dan Handsfree.</t>
  </si>
  <si>
    <t>Frame LED Videotron dan Panggung, rangka kayu, materi vynil termasuk disain, cetak dan pemasangan. Facianame.</t>
  </si>
  <si>
    <t>Flooring rangka balok kayu, lantai triplek 21 mm dengan finishing karpet.</t>
  </si>
  <si>
    <t>Jenis Kedap Suara + BBM dan operator, kondisi baik (pemakaian dalam 1 hari 12 jam)</t>
  </si>
  <si>
    <t>Tenda bentang 15 m, dengan jarak 5 m, rangka besi, atap terpal, termasuk dekorasi kain plafond.</t>
  </si>
  <si>
    <t>Jenis meja bulat, diameter 120 cm, rangka kaki besi, termasuk cover kain.</t>
  </si>
  <si>
    <t>Jenis Kipas Angin Steinless, kondisi baik.</t>
  </si>
  <si>
    <t>Rangka besi, materi dekorasi dari kayu dengan fihishing vynil.</t>
  </si>
  <si>
    <t>Termasuk speaker, monitor, subwoofer, equalizer, power, management, mic wireless, mic cable, mixer, operator dan alat pendukung lainnya.</t>
  </si>
  <si>
    <t>LED Videotron dengan kualitas P3.9, termasuk modul, laptop/PC, Operator dan perlengkapan lainnya.</t>
  </si>
  <si>
    <t>Tenda Kerucut rangka besi petak &amp; tenda bahan sarnavil</t>
  </si>
  <si>
    <t>Rangka kayu, materi bahan vynil termasuk disain, cetak dan pemasangan.</t>
  </si>
  <si>
    <t>Menghubungkan aliran listrik ke seluruh tenda dan area pameran, termasuk kabel, stop kontak, bandul dan peralatan pendukung lainnya.</t>
  </si>
  <si>
    <t>PLN</t>
  </si>
  <si>
    <t>Jenis bunga hidup dirangkai dengan tali, termasuk 2 tiang, gunting dan peprlengkapan pendukung lainnya.</t>
  </si>
  <si>
    <t>Profesional dan berpengalaman pada acara pemerintahan yang dihadiri oleh minimal Gubernur. Dibuktikan dengan CV dan Surat Keterangan dari Perusahaan.</t>
  </si>
  <si>
    <t>Profesional dan berpengalaman pada bidangnya.</t>
  </si>
  <si>
    <t>Uk. 5 x 1 m, bahan vynil termasuk disain, cetak dan pemasangan.</t>
  </si>
  <si>
    <t>Uk. 1 x 3 m, bahan vynil termasuk disain, cetak dan pemasangan.</t>
  </si>
  <si>
    <t>Uk. 3 x 4,5 m, rangka kayu, bahan vynil termasuk disain, cetak dan pemasangan.</t>
  </si>
  <si>
    <t>Ukuran 6 x 3 m, rangka kayu, materi bahan vynil termasuk disain, cetak, pemasangan dan lampu 3 unit.</t>
  </si>
  <si>
    <t>Durasi tayang 30 detik, 7 spot/hari selama 7 hari.</t>
  </si>
  <si>
    <t>Foto: menggunakan digital minimal 4 mp, dicetak ukuran poscard dan dikemas dalam album eksklusif.
Video: hasil video diedit dengan baik dan direndering dengan kualitas HD dengan finising burning ke DVD.</t>
  </si>
  <si>
    <t>Spech PC Broadcast / Streamer (Core i7, SSD, Ram 32 GB, Layar Monior dan UPS), Koneksi Internet, Convert HDMI to SDI, Capture Card, Audio Soundcard, Cable SDI, Cable Audio, Man Power dan Software  Broadcast.</t>
  </si>
  <si>
    <t>Jenis tas ransel + sablon, notebook uk. A5 minimal 20 lembar, Pulpen + logo kegiatan.</t>
  </si>
  <si>
    <t xml:space="preserve">Topi dengan spesifikasi Baseball Cap All Size dan Bordir Logo.
Baju kaos dengan spesifikasi Bahan Cotton Combed S20, finishing dibungkus plastic sealed, Sablon rubber </t>
  </si>
  <si>
    <t>Sertifikat ukuran A4, disain fullcolor, termasuk disain dan cetak serta Map.</t>
  </si>
  <si>
    <t>Plastik ID Card ukuran B4, ID Card bahan kertas kilat 300 gram. Tali lanyard dengan lebar 2 cm terasuk sablon kegiatan.</t>
  </si>
  <si>
    <t>6 unit Speaker Nexo Geo Line Array, 4 unit Sub Woofer RCF P500, 6 unit Delay Yamaha DSR 215, 4 unit Monitor Hupper 15 HA 400, 2 unit Power EV P-9300, 1 unit Mixing Digital Behringer X32, 4 unit Mic Wireless Senheiser/Shure, 4 unit Mic Cable Shure, Kabel power dan audio serta pendukung lainnya.</t>
  </si>
  <si>
    <t>t</t>
  </si>
  <si>
    <t>Syal Ulos</t>
  </si>
  <si>
    <t>uk. 15 x 100 cm, bahan ulos tenun termasuk bordir logo di sisi kiri dan kanan.</t>
  </si>
  <si>
    <t>ACARA PUNCAK, PAMERAN, PROMOSI DAN SEMINAR DALAM RANGKA HARI PERS NASIONAL TAHUN 2023</t>
  </si>
  <si>
    <t>Provinsi Sumatera Utara, 7 s.d 12 Februari 2023</t>
  </si>
  <si>
    <t>SEMINAR</t>
  </si>
  <si>
    <t>Cetak Sertifikat + Map</t>
  </si>
  <si>
    <t>Belanja Tas, Note Book, Pulpen</t>
  </si>
  <si>
    <t>Belanja Topi dan Baju Kaos</t>
  </si>
  <si>
    <t>F</t>
  </si>
  <si>
    <t>G</t>
  </si>
  <si>
    <t>H</t>
  </si>
  <si>
    <t>J</t>
  </si>
  <si>
    <t>Menghubungkan aliran listrik ke seluruh tenda dan area pameran, termasuk kabel, stop kontak, bandul serta crew standby selama acara dan peralatan pendukung lainnya.</t>
  </si>
  <si>
    <t>Salah satu universitas ternama di Kota Medan.</t>
  </si>
  <si>
    <t>Speaker, Sub Woofer, Delay, Monitor, Power, Mixer, Mic Wireless, Mic Cable, Kabel power dan audio serta pendukung lainnya.</t>
  </si>
  <si>
    <t>Rangka kayu, materi vynil termasuk disain, cetak dan pemasangan.</t>
  </si>
  <si>
    <t>Plakat.</t>
  </si>
  <si>
    <t>Profesional dan berpengalaman di bidangnya.</t>
  </si>
  <si>
    <t>Salah satu ruangan di Hotel minimal bintang 3 yang terletak di Kota Medan.</t>
  </si>
  <si>
    <t>e</t>
  </si>
  <si>
    <t>Kapal seat 40, termasuk supir dan BBM.</t>
  </si>
  <si>
    <t>Seat 40, termasuk AC, Musik, Supir, BBM dan biaya parkir.</t>
  </si>
  <si>
    <t>Disalah satu restaurant di Medan.</t>
  </si>
  <si>
    <t>Buah durian.</t>
  </si>
  <si>
    <t>Bingkisan makanan dan sembako.</t>
  </si>
  <si>
    <t>Par LED, Beam, Halogen termasuk instalasi dan pemasangan.</t>
  </si>
  <si>
    <t>VOLUME</t>
  </si>
  <si>
    <t>HARGA SATUAN</t>
  </si>
  <si>
    <t>PAJAK (%)</t>
  </si>
  <si>
    <t>PAJAK (Rp)</t>
  </si>
  <si>
    <t>KETERANGAN</t>
  </si>
  <si>
    <t>300 meter x 1 hari</t>
  </si>
  <si>
    <t>1 paket x 1 keg</t>
  </si>
  <si>
    <t>4000 unit x 1 hari</t>
  </si>
  <si>
    <t>500 unit x 1 hari</t>
  </si>
  <si>
    <t>20 unit x 1 hari</t>
  </si>
  <si>
    <t>10 unit x 1 hari</t>
  </si>
  <si>
    <t>10 unit x 1 keg</t>
  </si>
  <si>
    <t>1000 m2 x 1 keg</t>
  </si>
  <si>
    <t>60 meter x 1 keg</t>
  </si>
  <si>
    <t>2 set x 1 keg</t>
  </si>
  <si>
    <t>1 set x 2 hari</t>
  </si>
  <si>
    <t>1 set x 1 hari</t>
  </si>
  <si>
    <t>48 m2 x 1 hari</t>
  </si>
  <si>
    <t>1 set x 1 keg</t>
  </si>
  <si>
    <t>30 unit x 1 hari</t>
  </si>
  <si>
    <t>40 unit x 1 hari</t>
  </si>
  <si>
    <t>1 unit x 2 hari</t>
  </si>
  <si>
    <t>1 unit x 1 hari</t>
  </si>
  <si>
    <t>2 unit x 1 hari</t>
  </si>
  <si>
    <t>4 unit x 1 hari</t>
  </si>
  <si>
    <t/>
  </si>
  <si>
    <t>2 orang x 1 hari</t>
  </si>
  <si>
    <t>1 group x 1 hari</t>
  </si>
  <si>
    <t>1 orang x 1 hari</t>
  </si>
  <si>
    <t>1 orang x 1 keg</t>
  </si>
  <si>
    <t>34 orang x 5 hari</t>
  </si>
  <si>
    <t>10 orang x 1 hari</t>
  </si>
  <si>
    <t>20 orang x 1 hari</t>
  </si>
  <si>
    <t>10 buah x 1 kali</t>
  </si>
  <si>
    <t>20 kotak x 1 kali</t>
  </si>
  <si>
    <t>7000 kotak x 1 kali</t>
  </si>
  <si>
    <t>400 kotak x 1 kali</t>
  </si>
  <si>
    <t>170 kotak x 1 kali</t>
  </si>
  <si>
    <t>5000 set x 1 keg</t>
  </si>
  <si>
    <t>200 buah x 1 keg</t>
  </si>
  <si>
    <t>300 pcs x 1 keg</t>
  </si>
  <si>
    <t>1000 pcs x 1 keg</t>
  </si>
  <si>
    <t>225 pcs x 1 keg</t>
  </si>
  <si>
    <t>1 set x 6 hari</t>
  </si>
  <si>
    <t>18 m2 x 6 hari</t>
  </si>
  <si>
    <t>10 unit x 6 hari</t>
  </si>
  <si>
    <t>4 unit x 6 hari</t>
  </si>
  <si>
    <t>100 m2 x 6 hari</t>
  </si>
  <si>
    <t>1 unit x 6 hari</t>
  </si>
  <si>
    <t>7 unit x 6 hari</t>
  </si>
  <si>
    <t>525 m2 x 6 hari</t>
  </si>
  <si>
    <t>300 unit x 6 hari</t>
  </si>
  <si>
    <t>25 unit x 6 hari</t>
  </si>
  <si>
    <t>2 unit x 1 keg</t>
  </si>
  <si>
    <t>6 unit x 6 hari</t>
  </si>
  <si>
    <t>40 unit x 6 hari</t>
  </si>
  <si>
    <t>50 unit x 6 hari</t>
  </si>
  <si>
    <t>1600 m x 6 hari</t>
  </si>
  <si>
    <t>400 m x 1 keg</t>
  </si>
  <si>
    <t>100 unit x 6 hari</t>
  </si>
  <si>
    <t>200 unit x 6 hari</t>
  </si>
  <si>
    <t>1 unit x 1 keg</t>
  </si>
  <si>
    <t>1 set x 1 kali</t>
  </si>
  <si>
    <t>2 unit x 6 hari</t>
  </si>
  <si>
    <t>1 orang x 6 hari</t>
  </si>
  <si>
    <t>1 group x 6 hari</t>
  </si>
  <si>
    <t>10 orang x 6 hari</t>
  </si>
  <si>
    <t>20 orang x 6 hari</t>
  </si>
  <si>
    <t>200 pcs x 1 keg</t>
  </si>
  <si>
    <t>16 unit x 1 keg</t>
  </si>
  <si>
    <t>8 unit x 1 kali</t>
  </si>
  <si>
    <t>1 paket x 6 hari</t>
  </si>
  <si>
    <t>1 tempat x 1 kali</t>
  </si>
  <si>
    <t>325 kotak x 2 kali</t>
  </si>
  <si>
    <t>325 kotak x 1 kali</t>
  </si>
  <si>
    <t>18 m2 x 1 hari</t>
  </si>
  <si>
    <t>3 unit x 1 kali</t>
  </si>
  <si>
    <t>300 lembar x 1 kali</t>
  </si>
  <si>
    <t>320 pcs x 1 kali</t>
  </si>
  <si>
    <t>300 eks x 1 kali</t>
  </si>
  <si>
    <t>1 paket x 1 hari</t>
  </si>
  <si>
    <t>1 orang x 1 kali</t>
  </si>
  <si>
    <t>3 orang x 1 kali</t>
  </si>
  <si>
    <t>3 orang x 1 show</t>
  </si>
  <si>
    <t>5 orang x 1 keg</t>
  </si>
  <si>
    <t>4 orang x 1 keg</t>
  </si>
  <si>
    <t>300 pax x 1 kali</t>
  </si>
  <si>
    <t>24 m2 x 1 hari</t>
  </si>
  <si>
    <t>20 unit x 1 kali</t>
  </si>
  <si>
    <t>100 pax x 1 kali</t>
  </si>
  <si>
    <t>12 m2 x 1 hari</t>
  </si>
  <si>
    <t>100 unit x 1 kali</t>
  </si>
  <si>
    <t>100 lembar x 1 kali</t>
  </si>
  <si>
    <t>120 pcs x 1 kali</t>
  </si>
  <si>
    <t>100 eks x 1 kali</t>
  </si>
  <si>
    <t>1 group x 1 kali</t>
  </si>
  <si>
    <t>1 orang x 1 show</t>
  </si>
  <si>
    <t>150 pax x 1 kali</t>
  </si>
  <si>
    <t>5 unit x 1 kali</t>
  </si>
  <si>
    <t>150 unit x 1 kali</t>
  </si>
  <si>
    <t>150 lembar x 1 kali</t>
  </si>
  <si>
    <t>170 pcs x 1 kali</t>
  </si>
  <si>
    <t>4 unit x 1 kali</t>
  </si>
  <si>
    <t>4 unit x 2 hari</t>
  </si>
  <si>
    <t>150 eks x 1 kali</t>
  </si>
  <si>
    <t>2 unit x 1 kali</t>
  </si>
  <si>
    <t>4 orang x 1 kali</t>
  </si>
  <si>
    <t>4 orang x 1 show</t>
  </si>
  <si>
    <t>200 butir x 1 kali</t>
  </si>
  <si>
    <t>1 paket x 1 kali</t>
  </si>
  <si>
    <t>200 paket x 1 kali</t>
  </si>
  <si>
    <t>200 pax x 1 kali</t>
  </si>
  <si>
    <t>28 m2 x 1 hari</t>
  </si>
  <si>
    <t>200 unit x 1 kali</t>
  </si>
  <si>
    <t>200 lembar x 1 kali</t>
  </si>
  <si>
    <t>220 pcs x 1 kali</t>
  </si>
  <si>
    <t>200 eks x 1 kali</t>
  </si>
  <si>
    <t>500 pax x 1 kali</t>
  </si>
  <si>
    <t>6 orang x 1 kali</t>
  </si>
  <si>
    <t>5 orang x 1 kali</t>
  </si>
  <si>
    <t>20 orang x 1 show</t>
  </si>
  <si>
    <t>6 orang x 1 keg</t>
  </si>
  <si>
    <t>21 m2 x 1 hari</t>
  </si>
  <si>
    <t>8 orang x 1 kali</t>
  </si>
  <si>
    <t>2 orang x 1 kali</t>
  </si>
  <si>
    <t>5 unit x 2 hari</t>
  </si>
  <si>
    <t>Baju Batik Driver</t>
  </si>
  <si>
    <t>Baju batik motif sumut.</t>
  </si>
  <si>
    <t>Goudy Bag + Topi + Baju Kaos + Syal Ulos untuk Tamu Undangan</t>
  </si>
  <si>
    <t>Goudy Bag: 
Spunbon Non Woven, ukuran tinggi 45 cm, panjang 30 cm dan lebar 15 cm, Printing.
Topi:
Baseball Cap All Size, Bordir Logo 
Baju Kaos:
Bahan Cotton Combed S20, Finishing dibungkus plastic sealed, Sablon rubber.
Syal Ulos:
uk. 15 x 100 cm, bahan ulos tenun termasuk bordir logo di sisi kiri dan kanan.</t>
  </si>
  <si>
    <t>Dekorasi Stand Dekranasda dan Pemprovsu</t>
  </si>
  <si>
    <t>Termasuk dekorasi stand, TV 55 inch + Standing, AC Standing 5PK, Taman, Backdrop, Rak, Meja Display, Gantungan Baju, Kursi dan Lampu Sorot.</t>
  </si>
  <si>
    <t>Sewa TV 42 inch + Standing untuk Media Center</t>
  </si>
  <si>
    <t>Sewa Meja Bulat untuk Media Center</t>
  </si>
  <si>
    <t>Sewa AC Standing untuk Media Center</t>
  </si>
  <si>
    <t>TV 42 inch termasuk tiang standing dan kabel.</t>
  </si>
  <si>
    <t>Rangka kaki besi, alas triplek tebal, diameter 120 cm termasuk cover.</t>
  </si>
  <si>
    <t>AC Standing 5 PK termasuk pemasangan dan pembongkaran.</t>
  </si>
  <si>
    <t>KEGIATAN HARI PERS NASIONAL TAHUN 2023</t>
  </si>
  <si>
    <t>KONSUMSI</t>
  </si>
  <si>
    <t xml:space="preserve">SEMINAR INTERNASIONAL NORTH SUMATRA TRADE TOURISM &amp; INVESTMENT (DUTA BESAR) </t>
  </si>
  <si>
    <t>SEMINAR DANA PERIMBANGAN PUSAT DAN DAERAH</t>
  </si>
  <si>
    <t>Makan prasmanan</t>
  </si>
  <si>
    <t>Coffee Break</t>
  </si>
  <si>
    <t>Termasuk nasi, ikan/daging, sayur, buah dan air mineral</t>
  </si>
  <si>
    <t>Termasuk coffee, tea dan 3 macam kue.</t>
  </si>
  <si>
    <t>Baju Batik Wartawan</t>
  </si>
  <si>
    <t>Kampus USU, 7 Februari 2023</t>
  </si>
  <si>
    <t>Hotel Adimulia Medan, 8 Februari 2023</t>
  </si>
  <si>
    <t>Hotel Grand Mercure Medan, 8 Februari 2023</t>
  </si>
  <si>
    <t>Hotel Santika Medan, 8 Februari 2023</t>
  </si>
  <si>
    <t>Lokasi di GOR GSG, 9 Februari 2023</t>
  </si>
  <si>
    <t>Lapangan Astaka &amp; Astaka Utama Provsu, 7 - 12 Februari 2023</t>
  </si>
  <si>
    <t>Hotel Grand Mercure, 7 Februari 2023</t>
  </si>
  <si>
    <t>Hotel Khas Parapat, 7 - 8 Februari 2023</t>
  </si>
  <si>
    <t>Hotel Khas Parapat, 9 - 10 Februari 2023</t>
  </si>
  <si>
    <t>Kantor Gubernur Sumut, 8 Februari 2023</t>
  </si>
  <si>
    <t>Hotel Santika Medan, 7 Februari 2023</t>
  </si>
  <si>
    <t>V</t>
  </si>
  <si>
    <t>VI</t>
  </si>
  <si>
    <t>Sewa Tempat (Fullday Meeting Package)</t>
  </si>
  <si>
    <t>AKOMODASI</t>
  </si>
  <si>
    <t>room</t>
  </si>
  <si>
    <t>malam</t>
  </si>
  <si>
    <t>Hotel minimal bintang 3 yang terletak di Kota Medan.</t>
  </si>
  <si>
    <t>Kamar Hotel Single bed untuk Pengurus Harian SPS Pusat</t>
  </si>
  <si>
    <t>Kamar Hotel Single bed untuk Pengurus Dewan Pertimbangan SPS Pusat</t>
  </si>
  <si>
    <t>Kamar Hotel Single bed untuk Pengurus SPS Cabang</t>
  </si>
  <si>
    <t>Kamar Hotel Single bed untuk Pembicara Seminar Media</t>
  </si>
  <si>
    <t>TRANSPORTASI</t>
  </si>
  <si>
    <t>Kamar Hotel Twin bed untuk Sekretaris SPS Pusat</t>
  </si>
  <si>
    <t>Tiket Pesawat untuk Sekretaris SPS Pusat</t>
  </si>
  <si>
    <t>Tiket Pesawat Pembicara Seminar</t>
  </si>
  <si>
    <t xml:space="preserve">Tiket Pesawat Pengurus Harian </t>
  </si>
  <si>
    <t>Tiket pesawat PP.</t>
  </si>
  <si>
    <t>Sewa Mobil Inova Reborn</t>
  </si>
  <si>
    <t>Termasuk Supir, BBM, Parkir.</t>
  </si>
  <si>
    <t>Honor Notulen Kongres</t>
  </si>
  <si>
    <t>Termasuk panggung, backdrop dan ornament pendukung panggung.</t>
  </si>
  <si>
    <t>Uk. 5 x 1 m, materi vynil termasuk disain, cetak dan pemasangan.</t>
  </si>
  <si>
    <t>Goudy Bag + Topi + Baju Kaos Berkerah + Syal Ulos untuk Tamu Undangan</t>
  </si>
  <si>
    <t>Goudy Bag: 
Kanvas Mandosa, ukuran tinggi 40 cm, panjang 30 cm dan lebar 15 cm dan bordir.
Topi:
All Size, Bordir Logo 
Baju Kaos Berkerah:
Bahan dry fit 170 grm, Kerah wangki, Finishing dibungkus plastic sealed, Printing.
Syal Ulos:
uk. 15 x 100 cm, bahan ulos motif sumut termasuk bordir logo di sisi kiri dan kanan.</t>
  </si>
  <si>
    <t>Goudy Bag + Topi + Baju Kaos Berkerah Panitia dan Manpower EO</t>
  </si>
  <si>
    <t>Belanja Topi dan Baju Kaos Berkerah</t>
  </si>
  <si>
    <t>Topi:
All Size, Bordir Logo 
Baju Kaos Berkerah:
Bahan Cotton Combed S20, Finishing dibungkus plastic sealed, Sablon rubber.</t>
  </si>
  <si>
    <t>Goudy Bag: 
Spunbon Non Woven, ukuran tinggi 40 cm, panjang 30 cm dan lebar 15 cm, Printing.
Topi:
All Size, Bordir Logo 
Baju Kaos Berkerah:
Bahan Cotton Combed S20, Finishing dibungkus plastic sealed, Sablon rubber.</t>
  </si>
  <si>
    <t>Uk. 6 x 3 m, rangka kayu, finishing vinyl, termasuk disain, cetak dan pemasangan, melampirkan desain photobooth.</t>
  </si>
  <si>
    <t xml:space="preserve">Profesional dan berpengalaman pada kegiatan event organizer yang dilaksanakan Pemerintah yang dihadiri oleh Presiden RI 1. Dibuktikan dengan CV, Surat Keterangan dari Perusahaan disertai dengan SPK/kontrak dan Dokumentasi Foto Kegiatan. </t>
  </si>
  <si>
    <t>Profesional dan berpengalaman dibidangnya, menyampaikan Profil/CV Sanggar serta Foto Dokumentasi kegiatan.</t>
  </si>
  <si>
    <t>Profesional dan berpengalaman dibidangnya, menyampaikan Profil/CV band serta Foto Dokumentasi kegiatan.</t>
  </si>
  <si>
    <t>Profesional dan berpengalaman dibidangnya. Memiliki Pengalaman pada kegiatan yang dihadiri oleh Presiden RI 1 minimal 2 kali dalam kurun waktu 2018 s.d 2022 dibuktikan dengan CV dan Surat Keterangan dari Perusahaan disertai dengan SPK/kontrak serta Foto Dokumentasi Kegiatan.  Melampirkan KTP. Memiliki Sertifikat MICE Event Venue Management yang masih aktif diterbitkan oleh BNSP. Dan bersedia ditugaskan pada kegiatan HPN ditandatangani diatas materai 10.000.</t>
  </si>
  <si>
    <t>Profesional dan berpengalaman dibidangnya. Memiliki Pengalaman pada kegiatan yang dihadiri oleh Presiden RI 1 minimal 2 kali dalam kurun waktu 2018 s.d 2022 dibuktikan dengan CV dan Surat Keterangan dari Perusahaan disertai dengan SPK/kontrak serta Foto Dokumentasi Kegiatan.  Melampirkan KTP. Memiliki Sertifikat MICE Stand Building yang masih aktif diterbitkan oleh BNSP. Dan bersedia ditugaskan pada kegiatan HPN ditandatangani diatas materai 10.000.</t>
  </si>
  <si>
    <t>Profesional dan berpengalaman dibidangnya. Memiliki Pengalaman pada kegiatan yang dihadiri oleh Presiden RI 1 minimal 2 kali dalam kurun waktu 2018 s.d 2022 dibuktikan dengan CV dan Surat Keterangan dari Perusahaan disertai dengan SPK/kontrak serta Foto Dokumentasi Kegiatan.  Melampirkan KTP.</t>
  </si>
  <si>
    <t>Profesional dan berpengalaman dibidangnya. Memiliki Pengalaman pada kegiatan yang dihadiri oleh Presiden RI 1 minimal 2 kali dalam kurun waktu 2018 s.d 2022 dibuktikan dengan CV dan Surat Keterangan dari Perusahaan disertai dengan SPK/kontrak serta Foto Dokumentasi Kegiatan.  Melampirkan KTP. Memiliki Sertifikat MICE Event Liaison Officer yang masih aktif diterbitkan oleh BNSP. Dan bersedia ditugaskan pada kegiatan HPN ditandatangani diatas materai 10.000.</t>
  </si>
  <si>
    <t>Profesional dan berpengalaman dibidangnya. Memiliki Pengalaman pada kegiatan yang dihadiri oleh Presiden RI 1 minimal 2 kali dibuktikan dengan CV dan Surat Keterangan dari Perusahaan disertai dengan SPK/kontrak. Melampirkan KTP</t>
  </si>
  <si>
    <t>Profesional dan berpengalaman dibidangnya. Melampirkan daftar personil untuk Crew dilengkapi dengan KTP</t>
  </si>
  <si>
    <t>Profesional dan berpengalaman dibidangnya. Melampirkan daftar personil untuk Petugas Keamanan dilengkapi dengan KTP</t>
  </si>
  <si>
    <t>Profesional dan berpengalaman dibidangnya. Melampirkan daftar personil untuk Petugas kebersihan dilengkapi dengan KTP</t>
  </si>
  <si>
    <t>Rangka kayu, materi bahan vynil termasuk disain, cetak dan pemasangan. Melampirkan Desain</t>
  </si>
  <si>
    <t>Rangka besi, materi dekorasi dari kayu dengan fihishing vynil. Melampirkan Desain</t>
  </si>
  <si>
    <t>Profesional dan berpengalaman pada kegiatan event organizer yang dilaksanakan Pemerintah yang dihadiri oleh minimal Gubernur. Dibuktikan dengan CV dan Surat Keterangan dari Perusahaan disertai dengan SPK/kontrak. Disertai dengan Foto Dokumentasi Kegiatan</t>
  </si>
  <si>
    <t>Profesional dan berpengalaman di bidangnya. Melampirkan daftar Nama Personil</t>
  </si>
  <si>
    <t>Profesional dan berpengalaman di bidangnya. Melapirkan Profil/CV Sanggar</t>
  </si>
  <si>
    <t>Plakat berupa Kotak berbahan Kayu, Plat Kuningan dengan dudukan kayu</t>
  </si>
  <si>
    <t>Uk. 20 x 18 cm, termasuk Amplop dan Isi, bahan kertas Tik 280gr</t>
  </si>
  <si>
    <t>Rangka kayu, materi vynil termasuk disain, cetak dan pemasangan. Melampirkan Desain</t>
  </si>
  <si>
    <t>Uk. 20 x 18 cm, termasuk Amplop dan Isi, bahan kertas Tik 280 gr</t>
  </si>
  <si>
    <t>Salah satu ruangan di Hotel minimal bintang 3 yang terletak di Parapat.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</si>
</sst>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quot;Rp&quot;* #,##0_-;\-&quot;Rp&quot;* #,##0_-;_-&quot;Rp&quot;* &quot;-&quot;_-;_-@_-"/>
    <numFmt numFmtId="41" formatCode="_-* #,##0_-;\-* #,##0_-;_-* &quot;-&quot;_-;_-@_-"/>
    <numFmt numFmtId="164" formatCode="_(&quot;$&quot;* #,##0.00_);_(&quot;$&quot;* \(#,##0.00\);_(&quot;$&quot;* &quot;-&quot;??_);_(@_)"/>
    <numFmt numFmtId="165" formatCode="_(* #,##0.00_);_(* \(#,##0.00\);_(* &quot;-&quot;??_);_(@_)"/>
    <numFmt numFmtId="166" formatCode="_(&quot;Rp&quot;* #,##0_);_(&quot;Rp&quot;* \(#,##0\);_(&quot;Rp&quot;* &quot;-&quot;_);_(@_)"/>
    <numFmt numFmtId="167" formatCode="_([$Rp-421]* #,##0_);_([$Rp-421]* \(#,##0\);_([$Rp-421]* &quot;-&quot;_);_(@_)"/>
    <numFmt numFmtId="168" formatCode="_-[$Rp-421]* #,##0_-;\-[$Rp-421]* #,##0_-;_-[$Rp-421]* &quot;-&quot;_-;_-@_-"/>
    <numFmt numFmtId="169" formatCode="_-&quot;Rp&quot;* #,##0_-;\-&quot;Rp&quot;* #,##0_-;_-&quot;Rp&quot;* &quot;-&quot;??_-;_-@_-"/>
  </numFmts>
  <fonts count="11" x14ac:knownFonts="1">
    <font>
      <sz val="10"/>
      <name val="Arial"/>
      <charset val="1"/>
    </font>
    <font>
      <sz val="10"/>
      <name val="Arial"/>
      <family val="2"/>
    </font>
    <font>
      <sz val="11"/>
      <color theme="1"/>
      <name val="Calibri"/>
      <family val="2"/>
      <scheme val="minor"/>
    </font>
    <font>
      <sz val="10"/>
      <name val="Arial"/>
      <family val="2"/>
    </font>
    <font>
      <b/>
      <sz val="12"/>
      <name val="Trebuchet MS"/>
      <family val="2"/>
    </font>
    <font>
      <sz val="12"/>
      <name val="Trebuchet MS"/>
      <family val="2"/>
    </font>
    <font>
      <b/>
      <sz val="16"/>
      <name val="Trebuchet MS"/>
      <family val="2"/>
    </font>
    <font>
      <b/>
      <sz val="16"/>
      <color rgb="FFFF0000"/>
      <name val="Trebuchet MS"/>
      <family val="2"/>
    </font>
    <font>
      <i/>
      <sz val="10"/>
      <name val="Trebuchet MS"/>
      <family val="2"/>
    </font>
    <font>
      <sz val="10"/>
      <name val="Trebuchet MS"/>
      <family val="2"/>
    </font>
    <font>
      <sz val="11"/>
      <name val="Footlight MT Light"/>
      <family val="1"/>
    </font>
  </fonts>
  <fills count="3">
    <fill>
      <patternFill patternType="none"/>
    </fill>
    <fill>
      <patternFill patternType="gray125"/>
    </fill>
    <fill>
      <patternFill patternType="solid">
        <fgColor theme="0" tint="-0.249977111117893"/>
        <bgColor indexed="64"/>
      </patternFill>
    </fill>
  </fills>
  <borders count="3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diagonal/>
    </border>
  </borders>
  <cellStyleXfs count="7">
    <xf numFmtId="0" fontId="0" fillId="0" borderId="0"/>
    <xf numFmtId="165"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0" fontId="2" fillId="0" borderId="0"/>
    <xf numFmtId="42" fontId="3" fillId="0" borderId="0" applyFont="0" applyFill="0" applyBorder="0" applyAlignment="0" applyProtection="0"/>
    <xf numFmtId="41" fontId="3" fillId="0" borderId="0" applyFont="0" applyFill="0" applyBorder="0" applyAlignment="0" applyProtection="0"/>
  </cellStyleXfs>
  <cellXfs count="309">
    <xf numFmtId="0" fontId="0" fillId="0" borderId="0" xfId="0"/>
    <xf numFmtId="0" fontId="5" fillId="0" borderId="0" xfId="0" applyFont="1" applyFill="1" applyAlignment="1">
      <alignment horizontal="center" vertical="center"/>
    </xf>
    <xf numFmtId="0" fontId="5" fillId="0" borderId="0" xfId="0" applyFont="1" applyFill="1" applyAlignment="1">
      <alignment vertical="center"/>
    </xf>
    <xf numFmtId="37" fontId="5" fillId="0" borderId="4" xfId="0" applyNumberFormat="1" applyFont="1" applyFill="1" applyBorder="1" applyAlignment="1" applyProtection="1">
      <alignment horizontal="center" vertical="center"/>
    </xf>
    <xf numFmtId="0" fontId="5" fillId="0" borderId="4" xfId="0" applyFont="1" applyFill="1" applyBorder="1" applyAlignment="1">
      <alignment horizontal="center" vertical="center"/>
    </xf>
    <xf numFmtId="167" fontId="5" fillId="0" borderId="4" xfId="0" applyNumberFormat="1" applyFont="1" applyFill="1" applyBorder="1" applyAlignment="1" applyProtection="1">
      <alignment vertical="center"/>
    </xf>
    <xf numFmtId="0" fontId="4" fillId="0" borderId="4" xfId="0" applyFont="1" applyFill="1" applyBorder="1" applyAlignment="1">
      <alignment vertical="center"/>
    </xf>
    <xf numFmtId="167" fontId="4" fillId="0" borderId="1" xfId="0" applyNumberFormat="1" applyFont="1" applyFill="1" applyBorder="1" applyAlignment="1" applyProtection="1">
      <alignment vertical="center"/>
    </xf>
    <xf numFmtId="37" fontId="5" fillId="0" borderId="8" xfId="0" applyNumberFormat="1" applyFont="1" applyFill="1" applyBorder="1" applyAlignment="1" applyProtection="1">
      <alignment horizontal="center" vertical="center"/>
    </xf>
    <xf numFmtId="0" fontId="5" fillId="0" borderId="8" xfId="0" applyFont="1" applyFill="1" applyBorder="1" applyAlignment="1">
      <alignment horizontal="center" vertical="center"/>
    </xf>
    <xf numFmtId="167" fontId="5" fillId="0" borderId="8" xfId="0" applyNumberFormat="1" applyFont="1" applyFill="1" applyBorder="1" applyAlignment="1" applyProtection="1">
      <alignment vertical="center"/>
    </xf>
    <xf numFmtId="0" fontId="5" fillId="0" borderId="8" xfId="0" applyFont="1" applyFill="1" applyBorder="1" applyAlignment="1">
      <alignment vertical="center" wrapText="1"/>
    </xf>
    <xf numFmtId="0" fontId="5" fillId="0" borderId="2" xfId="0" applyFont="1" applyFill="1" applyBorder="1" applyAlignment="1">
      <alignment horizontal="left" vertical="center" wrapText="1"/>
    </xf>
    <xf numFmtId="37" fontId="5" fillId="0" borderId="2" xfId="0" applyNumberFormat="1" applyFont="1" applyFill="1" applyBorder="1" applyAlignment="1" applyProtection="1">
      <alignment horizontal="center" vertical="center"/>
    </xf>
    <xf numFmtId="0" fontId="5" fillId="0" borderId="2" xfId="0" applyFont="1" applyFill="1" applyBorder="1" applyAlignment="1">
      <alignment horizontal="center" vertical="center"/>
    </xf>
    <xf numFmtId="167" fontId="5" fillId="0" borderId="2" xfId="0" applyNumberFormat="1" applyFont="1" applyFill="1" applyBorder="1" applyAlignment="1" applyProtection="1">
      <alignment vertical="center"/>
    </xf>
    <xf numFmtId="0" fontId="5" fillId="0" borderId="2" xfId="0" applyFont="1" applyFill="1" applyBorder="1" applyAlignment="1">
      <alignment vertical="center" wrapText="1"/>
    </xf>
    <xf numFmtId="0" fontId="5" fillId="0" borderId="2" xfId="0" applyFont="1" applyFill="1" applyBorder="1" applyAlignment="1">
      <alignment vertical="center"/>
    </xf>
    <xf numFmtId="0" fontId="5" fillId="0" borderId="10" xfId="0" applyFont="1" applyFill="1" applyBorder="1" applyAlignment="1">
      <alignment vertical="center"/>
    </xf>
    <xf numFmtId="37" fontId="5" fillId="0" borderId="10" xfId="0" applyNumberFormat="1" applyFont="1" applyFill="1" applyBorder="1" applyAlignment="1" applyProtection="1">
      <alignment horizontal="center" vertical="center"/>
    </xf>
    <xf numFmtId="0" fontId="5" fillId="0" borderId="10" xfId="0" applyFont="1" applyFill="1" applyBorder="1" applyAlignment="1">
      <alignment horizontal="center" vertical="center"/>
    </xf>
    <xf numFmtId="167" fontId="5" fillId="0" borderId="10" xfId="0" applyNumberFormat="1" applyFont="1" applyFill="1" applyBorder="1" applyAlignment="1" applyProtection="1">
      <alignment vertical="center"/>
    </xf>
    <xf numFmtId="37" fontId="5" fillId="0" borderId="6" xfId="0" applyNumberFormat="1" applyFont="1" applyFill="1" applyBorder="1" applyAlignment="1" applyProtection="1">
      <alignment horizontal="center" vertical="center"/>
    </xf>
    <xf numFmtId="0" fontId="5" fillId="0" borderId="6" xfId="0" applyFont="1" applyFill="1" applyBorder="1" applyAlignment="1">
      <alignment horizontal="center" vertical="center"/>
    </xf>
    <xf numFmtId="167" fontId="5" fillId="0" borderId="6" xfId="0" applyNumberFormat="1" applyFont="1" applyFill="1" applyBorder="1" applyAlignment="1" applyProtection="1">
      <alignment vertical="center"/>
    </xf>
    <xf numFmtId="0" fontId="5" fillId="0" borderId="6" xfId="0" applyFont="1" applyFill="1" applyBorder="1" applyAlignment="1">
      <alignment vertical="center" wrapText="1"/>
    </xf>
    <xf numFmtId="0" fontId="4" fillId="2" borderId="3" xfId="0" applyFont="1" applyFill="1" applyBorder="1" applyAlignment="1">
      <alignment horizontal="center" vertical="center"/>
    </xf>
    <xf numFmtId="0" fontId="4" fillId="2" borderId="4" xfId="0" applyFont="1" applyFill="1" applyBorder="1" applyAlignment="1">
      <alignment vertical="center"/>
    </xf>
    <xf numFmtId="37" fontId="5" fillId="2" borderId="4" xfId="0" applyNumberFormat="1" applyFont="1" applyFill="1" applyBorder="1" applyAlignment="1" applyProtection="1">
      <alignment horizontal="center" vertical="center"/>
    </xf>
    <xf numFmtId="0" fontId="5" fillId="2" borderId="4" xfId="0" applyFont="1" applyFill="1" applyBorder="1" applyAlignment="1">
      <alignment horizontal="center" vertical="center"/>
    </xf>
    <xf numFmtId="167" fontId="5" fillId="2" borderId="4" xfId="0" applyNumberFormat="1" applyFont="1" applyFill="1" applyBorder="1" applyAlignment="1" applyProtection="1">
      <alignment vertical="center"/>
    </xf>
    <xf numFmtId="0" fontId="5" fillId="0" borderId="10" xfId="0" applyFont="1" applyFill="1" applyBorder="1" applyAlignment="1">
      <alignment horizontal="left" vertical="center" wrapText="1"/>
    </xf>
    <xf numFmtId="168" fontId="5" fillId="0" borderId="2" xfId="0" applyNumberFormat="1" applyFont="1" applyFill="1" applyBorder="1" applyAlignment="1">
      <alignment vertical="center"/>
    </xf>
    <xf numFmtId="0" fontId="5" fillId="0" borderId="8" xfId="0" applyFont="1" applyFill="1" applyBorder="1" applyAlignment="1">
      <alignment horizontal="center" vertical="center" wrapText="1"/>
    </xf>
    <xf numFmtId="37" fontId="5" fillId="0" borderId="2" xfId="0" applyNumberFormat="1" applyFont="1" applyFill="1" applyBorder="1" applyAlignment="1" applyProtection="1">
      <alignment horizontal="center" vertical="center" wrapText="1"/>
    </xf>
    <xf numFmtId="0" fontId="5" fillId="0" borderId="2" xfId="0" applyFont="1" applyFill="1" applyBorder="1" applyAlignment="1">
      <alignment horizontal="center" vertical="center" wrapText="1"/>
    </xf>
    <xf numFmtId="167" fontId="5" fillId="0" borderId="2" xfId="0" applyNumberFormat="1" applyFont="1" applyFill="1" applyBorder="1" applyAlignment="1" applyProtection="1">
      <alignment vertical="center" wrapText="1"/>
    </xf>
    <xf numFmtId="0" fontId="5" fillId="0" borderId="6" xfId="0" applyFont="1" applyFill="1" applyBorder="1" applyAlignment="1">
      <alignment horizontal="center" vertical="center" wrapText="1"/>
    </xf>
    <xf numFmtId="0" fontId="5" fillId="0" borderId="2" xfId="0" applyFont="1" applyBorder="1" applyAlignment="1">
      <alignment vertical="center" wrapText="1"/>
    </xf>
    <xf numFmtId="0" fontId="5" fillId="0" borderId="2" xfId="0" applyFont="1" applyBorder="1" applyAlignment="1">
      <alignment horizontal="center" vertical="center"/>
    </xf>
    <xf numFmtId="166" fontId="5" fillId="0" borderId="2" xfId="0" applyNumberFormat="1" applyFont="1" applyBorder="1" applyAlignment="1">
      <alignment vertical="center"/>
    </xf>
    <xf numFmtId="0" fontId="5" fillId="0" borderId="6" xfId="0" applyFont="1" applyBorder="1" applyAlignment="1">
      <alignment vertical="center" wrapText="1"/>
    </xf>
    <xf numFmtId="0" fontId="5" fillId="0" borderId="6" xfId="0" applyFont="1" applyBorder="1" applyAlignment="1">
      <alignment horizontal="center" vertical="center"/>
    </xf>
    <xf numFmtId="166" fontId="5" fillId="0" borderId="6" xfId="0" applyNumberFormat="1" applyFont="1" applyBorder="1" applyAlignment="1">
      <alignment vertical="center"/>
    </xf>
    <xf numFmtId="0" fontId="5" fillId="0" borderId="10" xfId="0" applyFont="1" applyFill="1" applyBorder="1" applyAlignment="1">
      <alignment horizontal="center" vertical="center" wrapText="1"/>
    </xf>
    <xf numFmtId="167" fontId="4" fillId="0" borderId="5" xfId="0" applyNumberFormat="1" applyFont="1" applyFill="1" applyBorder="1" applyAlignment="1" applyProtection="1">
      <alignment vertical="center"/>
    </xf>
    <xf numFmtId="167" fontId="5" fillId="0" borderId="8" xfId="0" applyNumberFormat="1" applyFont="1" applyFill="1" applyBorder="1" applyAlignment="1">
      <alignment horizontal="center" vertical="center" wrapText="1"/>
    </xf>
    <xf numFmtId="167" fontId="5" fillId="0" borderId="8" xfId="0" applyNumberFormat="1"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vertical="center" wrapText="1"/>
    </xf>
    <xf numFmtId="167" fontId="5" fillId="0" borderId="9" xfId="0" applyNumberFormat="1" applyFont="1" applyFill="1" applyBorder="1" applyAlignment="1">
      <alignment horizontal="center" vertical="center" wrapText="1"/>
    </xf>
    <xf numFmtId="167" fontId="5" fillId="0" borderId="9" xfId="0" applyNumberFormat="1" applyFont="1" applyFill="1" applyBorder="1" applyAlignment="1">
      <alignment horizontal="left" vertical="center" wrapText="1"/>
    </xf>
    <xf numFmtId="167" fontId="5" fillId="0" borderId="9" xfId="0" applyNumberFormat="1" applyFont="1" applyFill="1" applyBorder="1" applyAlignment="1">
      <alignment vertical="center" wrapText="1"/>
    </xf>
    <xf numFmtId="42" fontId="5" fillId="0" borderId="2" xfId="5" applyFont="1" applyFill="1" applyBorder="1" applyAlignment="1">
      <alignment horizontal="center" vertical="center" wrapText="1"/>
    </xf>
    <xf numFmtId="167" fontId="5" fillId="0" borderId="2" xfId="0" applyNumberFormat="1" applyFont="1" applyFill="1" applyBorder="1" applyAlignment="1">
      <alignment vertical="center" wrapText="1"/>
    </xf>
    <xf numFmtId="42" fontId="5" fillId="0" borderId="10" xfId="5" applyFont="1" applyFill="1" applyBorder="1" applyAlignment="1">
      <alignment horizontal="center" vertical="center" wrapText="1"/>
    </xf>
    <xf numFmtId="167" fontId="5" fillId="0" borderId="10" xfId="0" applyNumberFormat="1" applyFont="1" applyFill="1" applyBorder="1" applyAlignment="1">
      <alignment vertical="center" wrapText="1"/>
    </xf>
    <xf numFmtId="0" fontId="5" fillId="0" borderId="6" xfId="0" applyFont="1" applyFill="1" applyBorder="1" applyAlignment="1">
      <alignment horizontal="left" vertical="center" wrapText="1"/>
    </xf>
    <xf numFmtId="42" fontId="5" fillId="0" borderId="6" xfId="5" applyFont="1" applyFill="1" applyBorder="1" applyAlignment="1">
      <alignment horizontal="center" vertical="center" wrapText="1"/>
    </xf>
    <xf numFmtId="167" fontId="5" fillId="0" borderId="6" xfId="0" applyNumberFormat="1" applyFont="1" applyFill="1" applyBorder="1" applyAlignment="1">
      <alignment vertical="center" wrapText="1"/>
    </xf>
    <xf numFmtId="0" fontId="4" fillId="0" borderId="2" xfId="0" applyFont="1" applyFill="1" applyBorder="1" applyAlignment="1">
      <alignment vertical="center" wrapText="1"/>
    </xf>
    <xf numFmtId="167" fontId="5" fillId="0" borderId="2" xfId="0" applyNumberFormat="1" applyFont="1" applyFill="1" applyBorder="1" applyAlignment="1">
      <alignment horizontal="center" vertical="center" wrapText="1"/>
    </xf>
    <xf numFmtId="167" fontId="5" fillId="0" borderId="2" xfId="0" applyNumberFormat="1" applyFont="1" applyFill="1" applyBorder="1" applyAlignment="1">
      <alignment horizontal="left" vertical="center" wrapText="1"/>
    </xf>
    <xf numFmtId="0" fontId="5" fillId="0" borderId="9" xfId="0" applyFont="1" applyFill="1" applyBorder="1" applyAlignment="1">
      <alignment horizontal="left" vertical="center" wrapText="1"/>
    </xf>
    <xf numFmtId="42" fontId="5" fillId="0" borderId="9" xfId="5"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5" fillId="0" borderId="4" xfId="0" applyFont="1" applyBorder="1" applyAlignment="1">
      <alignment vertical="center" wrapText="1"/>
    </xf>
    <xf numFmtId="168" fontId="5" fillId="0" borderId="2" xfId="0" applyNumberFormat="1" applyFont="1" applyFill="1" applyBorder="1" applyAlignment="1">
      <alignment vertical="center" wrapText="1"/>
    </xf>
    <xf numFmtId="168" fontId="5" fillId="0" borderId="6" xfId="0" applyNumberFormat="1" applyFont="1" applyFill="1" applyBorder="1" applyAlignment="1">
      <alignment vertical="center" wrapText="1"/>
    </xf>
    <xf numFmtId="37" fontId="5" fillId="0" borderId="9" xfId="0" applyNumberFormat="1" applyFont="1" applyFill="1" applyBorder="1" applyAlignment="1" applyProtection="1">
      <alignment horizontal="center" vertical="center" wrapText="1"/>
    </xf>
    <xf numFmtId="167" fontId="5" fillId="0" borderId="9" xfId="0" applyNumberFormat="1" applyFont="1" applyFill="1" applyBorder="1" applyAlignment="1" applyProtection="1">
      <alignment vertical="center" wrapText="1"/>
    </xf>
    <xf numFmtId="0" fontId="5" fillId="0" borderId="0" xfId="0" applyFont="1" applyFill="1" applyBorder="1" applyAlignment="1">
      <alignment horizontal="center" vertical="center"/>
    </xf>
    <xf numFmtId="168" fontId="5" fillId="0" borderId="6" xfId="0" applyNumberFormat="1" applyFont="1" applyFill="1" applyBorder="1" applyAlignment="1">
      <alignment vertical="center"/>
    </xf>
    <xf numFmtId="0" fontId="8" fillId="0" borderId="1" xfId="0" applyFont="1" applyFill="1" applyBorder="1" applyAlignment="1">
      <alignment horizontal="center" vertical="center"/>
    </xf>
    <xf numFmtId="0" fontId="9" fillId="0" borderId="0" xfId="0" applyFont="1" applyFill="1" applyAlignment="1">
      <alignment vertical="center"/>
    </xf>
    <xf numFmtId="0" fontId="4" fillId="2" borderId="4" xfId="0" applyFont="1" applyFill="1" applyBorder="1" applyAlignment="1">
      <alignment horizontal="center" vertical="center"/>
    </xf>
    <xf numFmtId="0" fontId="5" fillId="0" borderId="19" xfId="0" applyFont="1" applyBorder="1" applyAlignment="1">
      <alignment vertical="center" wrapText="1"/>
    </xf>
    <xf numFmtId="0" fontId="5" fillId="0" borderId="19" xfId="0" applyFont="1" applyFill="1" applyBorder="1" applyAlignment="1">
      <alignment vertical="center"/>
    </xf>
    <xf numFmtId="0" fontId="5" fillId="0" borderId="20" xfId="0" applyFont="1" applyBorder="1" applyAlignment="1">
      <alignment vertical="center" wrapText="1"/>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9" xfId="0" applyFont="1" applyFill="1" applyBorder="1" applyAlignment="1">
      <alignment horizontal="center" vertical="center"/>
    </xf>
    <xf numFmtId="0" fontId="5" fillId="0" borderId="23" xfId="0" applyFont="1" applyFill="1" applyBorder="1" applyAlignment="1">
      <alignment vertical="center"/>
    </xf>
    <xf numFmtId="0" fontId="5" fillId="0" borderId="24" xfId="0" applyFont="1" applyFill="1" applyBorder="1" applyAlignment="1">
      <alignment horizontal="right" vertical="center"/>
    </xf>
    <xf numFmtId="0" fontId="5" fillId="0" borderId="19" xfId="0" applyFont="1" applyFill="1" applyBorder="1" applyAlignment="1">
      <alignment horizontal="right" vertical="center"/>
    </xf>
    <xf numFmtId="0" fontId="5" fillId="0" borderId="25" xfId="0" applyFont="1" applyFill="1" applyBorder="1" applyAlignment="1">
      <alignment vertical="center"/>
    </xf>
    <xf numFmtId="0" fontId="5" fillId="0" borderId="26" xfId="0" applyFont="1" applyFill="1" applyBorder="1" applyAlignment="1">
      <alignment horizontal="right" vertical="center"/>
    </xf>
    <xf numFmtId="0" fontId="5" fillId="0" borderId="20" xfId="0" applyFont="1" applyFill="1" applyBorder="1" applyAlignment="1">
      <alignment horizontal="right" vertical="center"/>
    </xf>
    <xf numFmtId="0" fontId="4" fillId="0" borderId="22" xfId="0" applyFont="1" applyFill="1" applyBorder="1" applyAlignment="1">
      <alignment vertical="center"/>
    </xf>
    <xf numFmtId="37" fontId="5" fillId="0" borderId="22" xfId="0" applyNumberFormat="1" applyFont="1" applyFill="1" applyBorder="1" applyAlignment="1" applyProtection="1">
      <alignment horizontal="center" vertical="center"/>
    </xf>
    <xf numFmtId="0" fontId="5" fillId="0" borderId="22" xfId="0" applyFont="1" applyFill="1" applyBorder="1" applyAlignment="1">
      <alignment horizontal="center" vertical="center"/>
    </xf>
    <xf numFmtId="167" fontId="5" fillId="0" borderId="22" xfId="0" applyNumberFormat="1" applyFont="1" applyFill="1" applyBorder="1" applyAlignment="1" applyProtection="1">
      <alignment vertical="center"/>
    </xf>
    <xf numFmtId="167" fontId="4" fillId="0" borderId="8" xfId="0" applyNumberFormat="1" applyFont="1" applyFill="1" applyBorder="1" applyAlignment="1" applyProtection="1">
      <alignment vertical="center"/>
    </xf>
    <xf numFmtId="0" fontId="4" fillId="0" borderId="24" xfId="0" applyFont="1" applyFill="1" applyBorder="1" applyAlignment="1">
      <alignment vertical="center"/>
    </xf>
    <xf numFmtId="37" fontId="5" fillId="0" borderId="24" xfId="0" applyNumberFormat="1" applyFont="1" applyFill="1" applyBorder="1" applyAlignment="1" applyProtection="1">
      <alignment horizontal="center" vertical="center"/>
    </xf>
    <xf numFmtId="0" fontId="5" fillId="0" borderId="24" xfId="0" applyFont="1" applyFill="1" applyBorder="1" applyAlignment="1">
      <alignment horizontal="center" vertical="center"/>
    </xf>
    <xf numFmtId="167" fontId="5" fillId="0" borderId="24" xfId="0" applyNumberFormat="1" applyFont="1" applyFill="1" applyBorder="1" applyAlignment="1" applyProtection="1">
      <alignment vertical="center"/>
    </xf>
    <xf numFmtId="167" fontId="4" fillId="0" borderId="2" xfId="0" applyNumberFormat="1" applyFont="1" applyFill="1" applyBorder="1" applyAlignment="1" applyProtection="1">
      <alignment vertical="center"/>
    </xf>
    <xf numFmtId="0" fontId="5" fillId="0" borderId="3" xfId="0" applyFont="1" applyFill="1" applyBorder="1" applyAlignment="1">
      <alignment vertical="center"/>
    </xf>
    <xf numFmtId="0" fontId="5" fillId="0" borderId="4" xfId="0" applyFont="1" applyFill="1" applyBorder="1" applyAlignment="1">
      <alignment horizontal="right" vertical="center"/>
    </xf>
    <xf numFmtId="0" fontId="5" fillId="0" borderId="4" xfId="0" applyFont="1" applyBorder="1" applyAlignment="1">
      <alignment horizontal="center" vertical="center"/>
    </xf>
    <xf numFmtId="166" fontId="5" fillId="0" borderId="4" xfId="0" applyNumberFormat="1" applyFont="1" applyBorder="1" applyAlignment="1">
      <alignment vertical="center"/>
    </xf>
    <xf numFmtId="0" fontId="5" fillId="0" borderId="19" xfId="0" applyFont="1" applyFill="1" applyBorder="1" applyAlignment="1">
      <alignment vertical="center" wrapText="1"/>
    </xf>
    <xf numFmtId="0" fontId="5" fillId="0" borderId="20" xfId="0" applyFont="1" applyFill="1" applyBorder="1" applyAlignment="1">
      <alignment vertical="center" wrapText="1"/>
    </xf>
    <xf numFmtId="0" fontId="5" fillId="0" borderId="24" xfId="0" applyFont="1" applyFill="1" applyBorder="1" applyAlignment="1">
      <alignment horizontal="right" vertical="center" wrapText="1"/>
    </xf>
    <xf numFmtId="0" fontId="5" fillId="0" borderId="19" xfId="0" applyFont="1" applyFill="1" applyBorder="1" applyAlignment="1">
      <alignment horizontal="right" vertical="center" wrapText="1"/>
    </xf>
    <xf numFmtId="0" fontId="5" fillId="0" borderId="19" xfId="0" applyFont="1" applyFill="1" applyBorder="1" applyAlignment="1">
      <alignment horizontal="left" vertical="center" wrapText="1"/>
    </xf>
    <xf numFmtId="0" fontId="5" fillId="0" borderId="23"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0" xfId="0" applyFont="1" applyFill="1" applyBorder="1" applyAlignment="1">
      <alignment horizontal="right" vertical="center" wrapText="1"/>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1" xfId="0" applyFont="1" applyFill="1" applyBorder="1" applyAlignment="1">
      <alignment horizontal="right" vertical="center" wrapText="1"/>
    </xf>
    <xf numFmtId="0" fontId="4" fillId="0" borderId="8" xfId="0" applyFont="1" applyFill="1" applyBorder="1" applyAlignment="1">
      <alignment vertical="center"/>
    </xf>
    <xf numFmtId="0" fontId="5" fillId="0" borderId="2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28" xfId="0" applyFont="1" applyFill="1" applyBorder="1" applyAlignment="1">
      <alignment horizontal="right" vertical="center" wrapText="1"/>
    </xf>
    <xf numFmtId="0" fontId="5" fillId="0" borderId="14" xfId="0" applyFont="1" applyFill="1" applyBorder="1" applyAlignment="1">
      <alignment horizontal="center" vertical="center"/>
    </xf>
    <xf numFmtId="0" fontId="5" fillId="0" borderId="13" xfId="0" applyFont="1" applyFill="1" applyBorder="1" applyAlignment="1">
      <alignment horizontal="right" vertical="center" wrapText="1"/>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5" fillId="0" borderId="13" xfId="0" applyFont="1" applyFill="1" applyBorder="1" applyAlignment="1">
      <alignment horizontal="center" vertical="center"/>
    </xf>
    <xf numFmtId="42" fontId="5" fillId="0" borderId="0" xfId="0" applyNumberFormat="1" applyFont="1" applyFill="1" applyAlignment="1">
      <alignment vertical="center"/>
    </xf>
    <xf numFmtId="0" fontId="5" fillId="0" borderId="6" xfId="0" applyNumberFormat="1" applyFont="1" applyFill="1" applyBorder="1" applyAlignment="1">
      <alignment horizontal="left" vertical="center" wrapText="1"/>
    </xf>
    <xf numFmtId="0" fontId="5" fillId="0" borderId="9" xfId="0" applyNumberFormat="1" applyFont="1" applyFill="1" applyBorder="1" applyAlignment="1" applyProtection="1">
      <alignment horizontal="left" vertical="center" wrapText="1"/>
    </xf>
    <xf numFmtId="0" fontId="5" fillId="0" borderId="2" xfId="0" applyNumberFormat="1" applyFont="1" applyFill="1" applyBorder="1" applyAlignment="1" applyProtection="1">
      <alignment horizontal="left" vertical="center" wrapText="1"/>
    </xf>
    <xf numFmtId="0" fontId="5" fillId="0" borderId="2" xfId="0" applyNumberFormat="1" applyFont="1" applyFill="1" applyBorder="1" applyAlignment="1">
      <alignment horizontal="left" vertical="center" wrapText="1"/>
    </xf>
    <xf numFmtId="0" fontId="5" fillId="0" borderId="10" xfId="0" applyNumberFormat="1" applyFont="1" applyFill="1" applyBorder="1" applyAlignment="1">
      <alignment horizontal="left" vertical="center" wrapText="1"/>
    </xf>
    <xf numFmtId="167" fontId="4" fillId="2" borderId="4" xfId="0" applyNumberFormat="1" applyFont="1" applyFill="1" applyBorder="1" applyAlignment="1" applyProtection="1">
      <alignment vertical="center"/>
    </xf>
    <xf numFmtId="0" fontId="5" fillId="0" borderId="0" xfId="0" applyNumberFormat="1" applyFont="1" applyFill="1" applyAlignment="1">
      <alignment horizontal="left" vertical="center" wrapText="1"/>
    </xf>
    <xf numFmtId="0" fontId="8" fillId="0" borderId="1" xfId="0" applyNumberFormat="1" applyFont="1" applyFill="1" applyBorder="1" applyAlignment="1">
      <alignment horizontal="center" vertical="center" wrapText="1"/>
    </xf>
    <xf numFmtId="0" fontId="4" fillId="2" borderId="5"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wrapText="1"/>
    </xf>
    <xf numFmtId="0" fontId="4" fillId="0" borderId="2" xfId="0" applyNumberFormat="1" applyFont="1" applyFill="1" applyBorder="1" applyAlignment="1" applyProtection="1">
      <alignment horizontal="left" vertical="center" wrapText="1"/>
    </xf>
    <xf numFmtId="0" fontId="5" fillId="0" borderId="2" xfId="0" applyNumberFormat="1" applyFont="1" applyBorder="1" applyAlignment="1">
      <alignment horizontal="left" vertical="center" wrapText="1"/>
    </xf>
    <xf numFmtId="0" fontId="5" fillId="0" borderId="5" xfId="0" applyNumberFormat="1" applyFont="1" applyBorder="1" applyAlignment="1">
      <alignment horizontal="left" vertical="center" wrapText="1"/>
    </xf>
    <xf numFmtId="0" fontId="5" fillId="0" borderId="2" xfId="0" quotePrefix="1" applyNumberFormat="1" applyFont="1" applyBorder="1" applyAlignment="1">
      <alignment horizontal="left" vertical="center" wrapText="1"/>
    </xf>
    <xf numFmtId="0" fontId="5" fillId="0" borderId="2" xfId="1" applyNumberFormat="1" applyFont="1" applyBorder="1" applyAlignment="1">
      <alignment horizontal="left" vertical="center" wrapText="1"/>
    </xf>
    <xf numFmtId="0" fontId="5" fillId="0" borderId="9" xfId="0" applyNumberFormat="1" applyFont="1" applyFill="1" applyBorder="1" applyAlignment="1">
      <alignment horizontal="left" vertical="center" wrapText="1"/>
    </xf>
    <xf numFmtId="0" fontId="5" fillId="0" borderId="27" xfId="0" applyFont="1" applyFill="1" applyBorder="1" applyAlignment="1">
      <alignment horizontal="center" vertical="center" wrapText="1"/>
    </xf>
    <xf numFmtId="42" fontId="5" fillId="0" borderId="27" xfId="5" applyFont="1" applyFill="1" applyBorder="1" applyAlignment="1">
      <alignment horizontal="center" vertical="center" wrapText="1"/>
    </xf>
    <xf numFmtId="167" fontId="5" fillId="0" borderId="27" xfId="0" applyNumberFormat="1" applyFont="1" applyFill="1" applyBorder="1" applyAlignment="1">
      <alignment vertical="center" wrapText="1"/>
    </xf>
    <xf numFmtId="0" fontId="5" fillId="0" borderId="27" xfId="0" applyNumberFormat="1" applyFont="1" applyFill="1" applyBorder="1" applyAlignment="1">
      <alignment horizontal="left" vertical="center" wrapText="1"/>
    </xf>
    <xf numFmtId="0" fontId="5" fillId="0" borderId="10" xfId="0" applyNumberFormat="1" applyFont="1" applyBorder="1" applyAlignment="1">
      <alignment horizontal="left" vertical="center" wrapText="1"/>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167" fontId="4" fillId="0" borderId="4" xfId="0" applyNumberFormat="1" applyFont="1" applyFill="1" applyBorder="1" applyAlignment="1">
      <alignment vertical="center"/>
    </xf>
    <xf numFmtId="0" fontId="4" fillId="0" borderId="2" xfId="0" applyFont="1" applyFill="1" applyBorder="1" applyAlignment="1">
      <alignment vertical="center"/>
    </xf>
    <xf numFmtId="0" fontId="5" fillId="0" borderId="19"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5" fillId="0" borderId="28" xfId="0" applyFont="1" applyFill="1" applyBorder="1" applyAlignment="1">
      <alignment horizontal="center" vertical="center"/>
    </xf>
    <xf numFmtId="167" fontId="4" fillId="0" borderId="4" xfId="0" applyNumberFormat="1" applyFont="1" applyFill="1" applyBorder="1" applyAlignment="1" applyProtection="1">
      <alignment vertical="center"/>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167" fontId="4" fillId="0" borderId="2" xfId="0" applyNumberFormat="1" applyFont="1" applyFill="1" applyBorder="1" applyAlignment="1">
      <alignment horizontal="center" vertical="center" wrapText="1"/>
    </xf>
    <xf numFmtId="0" fontId="4" fillId="0" borderId="2" xfId="0" applyFont="1" applyFill="1" applyBorder="1" applyAlignment="1">
      <alignment horizontal="left" vertical="center"/>
    </xf>
    <xf numFmtId="0" fontId="4" fillId="0" borderId="19" xfId="0" applyFont="1" applyFill="1" applyBorder="1" applyAlignment="1">
      <alignment horizontal="center" vertical="center" wrapText="1"/>
    </xf>
    <xf numFmtId="0" fontId="4" fillId="0" borderId="25" xfId="0" applyFont="1" applyFill="1" applyBorder="1" applyAlignment="1">
      <alignment horizontal="center" vertical="center"/>
    </xf>
    <xf numFmtId="167" fontId="5" fillId="0" borderId="6" xfId="0" applyNumberFormat="1" applyFont="1" applyFill="1" applyBorder="1" applyAlignment="1">
      <alignment horizontal="center" vertical="center" wrapText="1"/>
    </xf>
    <xf numFmtId="167" fontId="5" fillId="0" borderId="6" xfId="0" applyNumberFormat="1" applyFont="1" applyFill="1" applyBorder="1" applyAlignment="1">
      <alignment horizontal="left" vertical="center" wrapText="1"/>
    </xf>
    <xf numFmtId="0" fontId="4" fillId="0" borderId="19" xfId="0" applyFont="1" applyFill="1" applyBorder="1" applyAlignment="1">
      <alignment horizontal="right" vertical="center" wrapText="1"/>
    </xf>
    <xf numFmtId="0" fontId="4" fillId="0" borderId="8" xfId="0" applyFont="1" applyFill="1" applyBorder="1" applyAlignment="1">
      <alignment vertical="center" wrapText="1"/>
    </xf>
    <xf numFmtId="0" fontId="4" fillId="0" borderId="0" xfId="0" applyFont="1" applyFill="1" applyBorder="1" applyAlignment="1">
      <alignment vertical="center"/>
    </xf>
    <xf numFmtId="37" fontId="5" fillId="0" borderId="0" xfId="0" applyNumberFormat="1" applyFont="1" applyFill="1" applyBorder="1" applyAlignment="1" applyProtection="1">
      <alignment horizontal="center" vertical="center"/>
    </xf>
    <xf numFmtId="167" fontId="5" fillId="0" borderId="0" xfId="0" applyNumberFormat="1" applyFont="1" applyFill="1" applyBorder="1" applyAlignment="1" applyProtection="1">
      <alignment vertical="center"/>
    </xf>
    <xf numFmtId="167"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horizontal="left" vertical="center" wrapText="1"/>
    </xf>
    <xf numFmtId="167" fontId="5" fillId="0" borderId="0" xfId="0" applyNumberFormat="1" applyFont="1" applyFill="1" applyAlignment="1">
      <alignment horizontal="left" vertical="center" wrapText="1"/>
    </xf>
    <xf numFmtId="0" fontId="5" fillId="0" borderId="8" xfId="0" applyNumberFormat="1" applyFont="1" applyFill="1" applyBorder="1" applyAlignment="1" applyProtection="1">
      <alignment horizontal="left" vertical="center" wrapText="1"/>
    </xf>
    <xf numFmtId="0" fontId="5" fillId="0" borderId="10" xfId="0" applyNumberFormat="1" applyFont="1" applyFill="1" applyBorder="1" applyAlignment="1" applyProtection="1">
      <alignment horizontal="left" vertical="center" wrapText="1"/>
    </xf>
    <xf numFmtId="0" fontId="5" fillId="0" borderId="5"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horizontal="left" vertical="center" wrapText="1"/>
    </xf>
    <xf numFmtId="0" fontId="10" fillId="0" borderId="0" xfId="0" applyFont="1" applyFill="1" applyAlignment="1">
      <alignment horizontal="center" vertical="center"/>
    </xf>
    <xf numFmtId="168" fontId="4" fillId="0" borderId="1" xfId="0" applyNumberFormat="1" applyFont="1" applyFill="1" applyBorder="1" applyAlignment="1">
      <alignment horizontal="center" vertical="center" wrapText="1"/>
    </xf>
    <xf numFmtId="168" fontId="4" fillId="0" borderId="1" xfId="0" applyNumberFormat="1" applyFont="1" applyFill="1" applyBorder="1" applyAlignment="1">
      <alignment horizontal="center" vertical="center"/>
    </xf>
    <xf numFmtId="169" fontId="5" fillId="0" borderId="0" xfId="0" applyNumberFormat="1" applyFont="1" applyFill="1" applyAlignment="1">
      <alignment vertical="center"/>
    </xf>
    <xf numFmtId="169" fontId="9" fillId="0" borderId="0" xfId="0" applyNumberFormat="1" applyFont="1" applyFill="1" applyAlignment="1">
      <alignment vertical="center"/>
    </xf>
    <xf numFmtId="169" fontId="5" fillId="0" borderId="0" xfId="2" applyNumberFormat="1" applyFont="1" applyFill="1" applyAlignment="1">
      <alignment vertical="center"/>
    </xf>
    <xf numFmtId="0" fontId="6" fillId="0" borderId="11" xfId="0" applyFont="1" applyFill="1" applyBorder="1" applyAlignment="1">
      <alignment vertical="center"/>
    </xf>
    <xf numFmtId="0" fontId="6" fillId="0" borderId="7" xfId="0" applyFont="1" applyFill="1" applyBorder="1" applyAlignment="1">
      <alignment vertical="center"/>
    </xf>
    <xf numFmtId="0" fontId="6" fillId="0" borderId="12" xfId="0" applyFont="1" applyFill="1" applyBorder="1" applyAlignment="1">
      <alignment vertical="center"/>
    </xf>
    <xf numFmtId="0" fontId="7" fillId="0" borderId="14" xfId="0" applyFont="1" applyFill="1" applyBorder="1" applyAlignment="1">
      <alignment vertical="center" wrapText="1"/>
    </xf>
    <xf numFmtId="0" fontId="7" fillId="0" borderId="0" xfId="0" applyFont="1" applyFill="1" applyBorder="1" applyAlignment="1">
      <alignment vertical="center" wrapText="1"/>
    </xf>
    <xf numFmtId="0" fontId="7" fillId="0" borderId="13" xfId="0" applyFont="1" applyFill="1" applyBorder="1" applyAlignment="1">
      <alignment vertical="center" wrapText="1"/>
    </xf>
    <xf numFmtId="0" fontId="4" fillId="0" borderId="14" xfId="0" applyFont="1" applyFill="1" applyBorder="1" applyAlignment="1">
      <alignment vertical="center"/>
    </xf>
    <xf numFmtId="0" fontId="4" fillId="0" borderId="13" xfId="0" applyFont="1" applyFill="1" applyBorder="1" applyAlignment="1">
      <alignment vertical="center"/>
    </xf>
    <xf numFmtId="0" fontId="4" fillId="0" borderId="11" xfId="0" applyFont="1" applyFill="1" applyBorder="1" applyAlignment="1">
      <alignment vertical="center"/>
    </xf>
    <xf numFmtId="0" fontId="4" fillId="0" borderId="7" xfId="0" applyFont="1" applyFill="1" applyBorder="1" applyAlignment="1">
      <alignment vertical="center"/>
    </xf>
    <xf numFmtId="0" fontId="4" fillId="0" borderId="12" xfId="0" applyFont="1" applyFill="1" applyBorder="1" applyAlignment="1">
      <alignment vertical="center"/>
    </xf>
    <xf numFmtId="169" fontId="5" fillId="0" borderId="2" xfId="0" applyNumberFormat="1" applyFont="1" applyBorder="1" applyAlignment="1">
      <alignment horizontal="center" vertical="center"/>
    </xf>
    <xf numFmtId="169" fontId="5" fillId="0" borderId="2" xfId="0" applyNumberFormat="1" applyFont="1" applyFill="1" applyBorder="1" applyAlignment="1">
      <alignment horizontal="center" vertical="center"/>
    </xf>
    <xf numFmtId="169" fontId="5" fillId="0" borderId="6" xfId="0" applyNumberFormat="1" applyFont="1" applyBorder="1" applyAlignment="1">
      <alignment horizontal="center" vertical="center"/>
    </xf>
    <xf numFmtId="169" fontId="5" fillId="0" borderId="4" xfId="0" applyNumberFormat="1" applyFont="1" applyBorder="1" applyAlignment="1">
      <alignment horizontal="center" vertical="center"/>
    </xf>
    <xf numFmtId="169" fontId="5" fillId="0" borderId="22" xfId="0" applyNumberFormat="1" applyFont="1" applyFill="1" applyBorder="1" applyAlignment="1">
      <alignment horizontal="center" vertical="center"/>
    </xf>
    <xf numFmtId="169" fontId="5" fillId="0" borderId="2" xfId="0" applyNumberFormat="1" applyFont="1" applyFill="1" applyBorder="1" applyAlignment="1">
      <alignment horizontal="center" vertical="center" wrapText="1"/>
    </xf>
    <xf numFmtId="169" fontId="5" fillId="0" borderId="6" xfId="0" applyNumberFormat="1" applyFont="1" applyFill="1" applyBorder="1" applyAlignment="1">
      <alignment horizontal="center" vertical="center" wrapText="1"/>
    </xf>
    <xf numFmtId="169" fontId="5" fillId="2" borderId="4" xfId="0" applyNumberFormat="1" applyFont="1" applyFill="1" applyBorder="1" applyAlignment="1">
      <alignment horizontal="center" vertical="center"/>
    </xf>
    <xf numFmtId="169" fontId="5" fillId="0" borderId="24" xfId="0" applyNumberFormat="1" applyFont="1" applyFill="1" applyBorder="1" applyAlignment="1">
      <alignment horizontal="center" vertical="center"/>
    </xf>
    <xf numFmtId="169" fontId="5" fillId="0" borderId="9" xfId="0" applyNumberFormat="1" applyFont="1" applyFill="1" applyBorder="1" applyAlignment="1">
      <alignment horizontal="center" vertical="center" wrapText="1"/>
    </xf>
    <xf numFmtId="169" fontId="5" fillId="0" borderId="10" xfId="0" applyNumberFormat="1" applyFont="1" applyFill="1" applyBorder="1" applyAlignment="1">
      <alignment horizontal="center" vertical="center" wrapText="1"/>
    </xf>
    <xf numFmtId="169" fontId="5" fillId="0" borderId="8" xfId="0" applyNumberFormat="1" applyFont="1" applyFill="1" applyBorder="1" applyAlignment="1">
      <alignment horizontal="center" vertical="center"/>
    </xf>
    <xf numFmtId="169" fontId="5" fillId="0" borderId="6" xfId="0" applyNumberFormat="1" applyFont="1" applyFill="1" applyBorder="1" applyAlignment="1">
      <alignment horizontal="center" vertical="center"/>
    </xf>
    <xf numFmtId="169" fontId="4" fillId="0" borderId="2" xfId="0" applyNumberFormat="1" applyFont="1" applyFill="1" applyBorder="1" applyAlignment="1">
      <alignment vertical="center" wrapText="1"/>
    </xf>
    <xf numFmtId="169" fontId="5" fillId="0" borderId="10" xfId="0" applyNumberFormat="1" applyFont="1" applyFill="1" applyBorder="1" applyAlignment="1">
      <alignment horizontal="center" vertical="center"/>
    </xf>
    <xf numFmtId="169" fontId="5" fillId="0" borderId="4" xfId="0" applyNumberFormat="1" applyFont="1" applyFill="1" applyBorder="1" applyAlignment="1">
      <alignment horizontal="center" vertical="center"/>
    </xf>
    <xf numFmtId="169" fontId="4" fillId="0" borderId="2" xfId="0" applyNumberFormat="1" applyFont="1" applyFill="1" applyBorder="1" applyAlignment="1">
      <alignment horizontal="center" vertical="center" wrapText="1"/>
    </xf>
    <xf numFmtId="169" fontId="4" fillId="0" borderId="8" xfId="0" applyNumberFormat="1" applyFont="1" applyFill="1" applyBorder="1" applyAlignment="1">
      <alignment vertical="center" wrapText="1"/>
    </xf>
    <xf numFmtId="0" fontId="5" fillId="0" borderId="11" xfId="0" applyFont="1" applyFill="1" applyBorder="1" applyAlignment="1">
      <alignment vertical="center"/>
    </xf>
    <xf numFmtId="0" fontId="5" fillId="0" borderId="7" xfId="0" applyFont="1" applyFill="1" applyBorder="1" applyAlignment="1">
      <alignment horizontal="right" vertical="center"/>
    </xf>
    <xf numFmtId="0" fontId="5" fillId="0" borderId="7" xfId="0" applyFont="1" applyBorder="1" applyAlignment="1">
      <alignment vertical="center" wrapText="1"/>
    </xf>
    <xf numFmtId="0" fontId="5" fillId="0" borderId="7" xfId="0" applyFont="1" applyBorder="1" applyAlignment="1">
      <alignment horizontal="center" vertical="center"/>
    </xf>
    <xf numFmtId="166" fontId="5" fillId="0" borderId="7" xfId="0" applyNumberFormat="1" applyFont="1" applyBorder="1" applyAlignment="1">
      <alignment vertical="center"/>
    </xf>
    <xf numFmtId="0" fontId="5" fillId="0" borderId="12" xfId="0" applyNumberFormat="1" applyFont="1" applyBorder="1" applyAlignment="1">
      <alignment horizontal="left" vertical="center" wrapText="1"/>
    </xf>
    <xf numFmtId="0" fontId="5" fillId="0" borderId="10" xfId="0" applyFont="1" applyFill="1" applyBorder="1" applyAlignment="1">
      <alignment vertical="center" wrapText="1"/>
    </xf>
    <xf numFmtId="168" fontId="5" fillId="0" borderId="10" xfId="0" applyNumberFormat="1" applyFont="1" applyFill="1" applyBorder="1" applyAlignment="1">
      <alignment vertical="center"/>
    </xf>
    <xf numFmtId="167" fontId="5" fillId="0" borderId="10" xfId="0" applyNumberFormat="1" applyFont="1" applyFill="1" applyBorder="1" applyAlignment="1" applyProtection="1">
      <alignment vertical="center" wrapText="1"/>
    </xf>
    <xf numFmtId="37" fontId="5" fillId="0" borderId="6" xfId="0" applyNumberFormat="1" applyFont="1" applyFill="1" applyBorder="1" applyAlignment="1" applyProtection="1">
      <alignment horizontal="center" vertical="center" wrapText="1"/>
    </xf>
    <xf numFmtId="167" fontId="5" fillId="0" borderId="6" xfId="0" applyNumberFormat="1" applyFont="1" applyFill="1" applyBorder="1" applyAlignment="1" applyProtection="1">
      <alignment vertical="center" wrapText="1"/>
    </xf>
    <xf numFmtId="0" fontId="5" fillId="0" borderId="6" xfId="0" applyNumberFormat="1" applyFont="1" applyBorder="1" applyAlignment="1">
      <alignment horizontal="left" vertical="center" wrapText="1"/>
    </xf>
    <xf numFmtId="0" fontId="4" fillId="0" borderId="11"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7" xfId="0" applyFont="1" applyFill="1" applyBorder="1" applyAlignment="1">
      <alignment horizontal="center" vertical="center"/>
    </xf>
    <xf numFmtId="0" fontId="4" fillId="0" borderId="12" xfId="0" applyFont="1" applyFill="1" applyBorder="1" applyAlignment="1">
      <alignment horizontal="center" vertical="center"/>
    </xf>
    <xf numFmtId="37" fontId="5" fillId="0" borderId="7" xfId="0" applyNumberFormat="1" applyFont="1" applyFill="1" applyBorder="1" applyAlignment="1" applyProtection="1">
      <alignment horizontal="center" vertical="center"/>
    </xf>
    <xf numFmtId="0" fontId="5" fillId="0" borderId="7" xfId="0" applyFont="1" applyFill="1" applyBorder="1" applyAlignment="1">
      <alignment horizontal="center" vertical="center"/>
    </xf>
    <xf numFmtId="167" fontId="5" fillId="0" borderId="7" xfId="0" applyNumberFormat="1" applyFont="1" applyFill="1" applyBorder="1" applyAlignment="1" applyProtection="1">
      <alignment vertical="center"/>
    </xf>
    <xf numFmtId="167" fontId="4" fillId="0" borderId="7" xfId="0" applyNumberFormat="1" applyFont="1" applyFill="1" applyBorder="1" applyAlignment="1" applyProtection="1">
      <alignment vertical="center"/>
    </xf>
    <xf numFmtId="0" fontId="5" fillId="0" borderId="12" xfId="0" applyNumberFormat="1" applyFont="1" applyFill="1" applyBorder="1" applyAlignment="1" applyProtection="1">
      <alignment horizontal="lef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28" xfId="0" applyFont="1" applyFill="1" applyBorder="1" applyAlignment="1">
      <alignment horizontal="center" vertical="center"/>
    </xf>
    <xf numFmtId="0" fontId="4" fillId="0" borderId="33" xfId="0" applyFont="1" applyFill="1" applyBorder="1" applyAlignment="1">
      <alignment vertical="center"/>
    </xf>
    <xf numFmtId="37" fontId="5" fillId="0" borderId="33" xfId="0" applyNumberFormat="1" applyFont="1" applyFill="1" applyBorder="1" applyAlignment="1" applyProtection="1">
      <alignment horizontal="center" vertical="center"/>
    </xf>
    <xf numFmtId="167" fontId="5" fillId="0" borderId="33" xfId="0" applyNumberFormat="1" applyFont="1" applyFill="1" applyBorder="1" applyAlignment="1" applyProtection="1">
      <alignment vertical="center"/>
    </xf>
    <xf numFmtId="167" fontId="4" fillId="0" borderId="10" xfId="0" applyNumberFormat="1" applyFont="1" applyFill="1" applyBorder="1" applyAlignment="1" applyProtection="1">
      <alignment vertical="center"/>
    </xf>
    <xf numFmtId="0" fontId="4" fillId="0" borderId="10" xfId="0" applyNumberFormat="1" applyFont="1" applyFill="1" applyBorder="1" applyAlignment="1" applyProtection="1">
      <alignment horizontal="left" vertical="center" wrapText="1"/>
    </xf>
    <xf numFmtId="0" fontId="5" fillId="0" borderId="11" xfId="0" applyFont="1" applyFill="1" applyBorder="1" applyAlignment="1">
      <alignment horizontal="center" vertical="center"/>
    </xf>
    <xf numFmtId="0" fontId="4" fillId="0" borderId="34" xfId="0" applyFont="1" applyFill="1" applyBorder="1" applyAlignment="1">
      <alignment vertical="center"/>
    </xf>
    <xf numFmtId="37" fontId="5" fillId="0" borderId="34" xfId="0" applyNumberFormat="1" applyFont="1" applyFill="1" applyBorder="1" applyAlignment="1" applyProtection="1">
      <alignment horizontal="center" vertical="center"/>
    </xf>
    <xf numFmtId="0" fontId="5" fillId="0" borderId="34" xfId="0" applyFont="1" applyFill="1" applyBorder="1" applyAlignment="1">
      <alignment horizontal="center" vertical="center"/>
    </xf>
    <xf numFmtId="167" fontId="5" fillId="0" borderId="34" xfId="0" applyNumberFormat="1" applyFont="1" applyFill="1" applyBorder="1" applyAlignment="1" applyProtection="1">
      <alignment vertical="center"/>
    </xf>
    <xf numFmtId="167" fontId="4" fillId="0" borderId="34" xfId="0" applyNumberFormat="1" applyFont="1" applyFill="1" applyBorder="1" applyAlignment="1" applyProtection="1">
      <alignment vertical="center"/>
    </xf>
    <xf numFmtId="0" fontId="4" fillId="0" borderId="34" xfId="0" applyNumberFormat="1" applyFont="1" applyFill="1" applyBorder="1" applyAlignment="1" applyProtection="1">
      <alignment horizontal="left" vertical="center" wrapText="1"/>
    </xf>
    <xf numFmtId="0" fontId="5" fillId="0" borderId="9"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167" fontId="4" fillId="0" borderId="1" xfId="2" applyNumberFormat="1" applyFont="1" applyFill="1" applyBorder="1" applyAlignment="1">
      <alignment horizontal="center" vertical="center"/>
    </xf>
    <xf numFmtId="0" fontId="4" fillId="0" borderId="2" xfId="0" applyFont="1" applyFill="1" applyBorder="1" applyAlignment="1">
      <alignment horizontal="left" vertical="center" wrapText="1"/>
    </xf>
    <xf numFmtId="41" fontId="5" fillId="0" borderId="0" xfId="6" applyFont="1" applyFill="1" applyAlignment="1">
      <alignment vertical="center"/>
    </xf>
    <xf numFmtId="0" fontId="5" fillId="0" borderId="3" xfId="0" applyFont="1" applyFill="1" applyBorder="1" applyAlignment="1">
      <alignment horizontal="center" vertical="center"/>
    </xf>
    <xf numFmtId="0" fontId="4" fillId="0" borderId="4" xfId="0" applyFont="1" applyFill="1" applyBorder="1" applyAlignment="1">
      <alignment horizontal="right" vertical="center"/>
    </xf>
    <xf numFmtId="167" fontId="5" fillId="0" borderId="0" xfId="0" applyNumberFormat="1" applyFont="1" applyFill="1" applyAlignment="1">
      <alignment vertical="center"/>
    </xf>
    <xf numFmtId="41" fontId="5" fillId="0" borderId="0" xfId="0" applyNumberFormat="1" applyFont="1" applyFill="1" applyAlignment="1">
      <alignment vertical="center"/>
    </xf>
    <xf numFmtId="42" fontId="5" fillId="0" borderId="0" xfId="5" applyFont="1" applyFill="1" applyAlignment="1">
      <alignment vertical="center"/>
    </xf>
    <xf numFmtId="42" fontId="5" fillId="0" borderId="0" xfId="5" applyFont="1" applyFill="1" applyAlignment="1">
      <alignment horizontal="center" vertical="center"/>
    </xf>
    <xf numFmtId="0" fontId="4" fillId="0" borderId="0" xfId="0" applyFont="1" applyFill="1" applyAlignment="1">
      <alignment vertical="center"/>
    </xf>
    <xf numFmtId="42" fontId="4" fillId="0" borderId="0" xfId="0" applyNumberFormat="1" applyFont="1" applyFill="1" applyAlignment="1">
      <alignment vertical="center"/>
    </xf>
    <xf numFmtId="42" fontId="5" fillId="0" borderId="0" xfId="0" applyNumberFormat="1" applyFont="1" applyFill="1" applyAlignment="1">
      <alignment horizontal="center" vertical="center"/>
    </xf>
    <xf numFmtId="42" fontId="4" fillId="0" borderId="0" xfId="5" applyFont="1" applyFill="1" applyAlignment="1">
      <alignment vertical="center"/>
    </xf>
    <xf numFmtId="0" fontId="5" fillId="0" borderId="4" xfId="0" applyFont="1" applyFill="1" applyBorder="1" applyAlignment="1">
      <alignment vertical="center" wrapText="1"/>
    </xf>
    <xf numFmtId="167" fontId="5" fillId="0" borderId="5" xfId="0" applyNumberFormat="1" applyFont="1" applyFill="1" applyBorder="1" applyAlignment="1" applyProtection="1">
      <alignment vertical="center"/>
    </xf>
    <xf numFmtId="0" fontId="5" fillId="0" borderId="2" xfId="0" quotePrefix="1" applyNumberFormat="1"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4" fillId="0" borderId="8" xfId="0" applyFont="1" applyFill="1" applyBorder="1" applyAlignment="1">
      <alignment horizontal="left"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4" fillId="0" borderId="2" xfId="0" applyFont="1" applyFill="1" applyBorder="1" applyAlignment="1">
      <alignment horizontal="left" vertical="center" wrapText="1"/>
    </xf>
    <xf numFmtId="0" fontId="6" fillId="0" borderId="11"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2"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4" fillId="0" borderId="1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167" fontId="4" fillId="0" borderId="1" xfId="2" applyNumberFormat="1" applyFont="1" applyFill="1" applyBorder="1" applyAlignment="1">
      <alignment horizontal="center" vertical="center" wrapText="1"/>
    </xf>
    <xf numFmtId="167" fontId="4" fillId="0" borderId="1" xfId="2" applyNumberFormat="1" applyFont="1" applyFill="1" applyBorder="1" applyAlignment="1">
      <alignment horizontal="center" vertical="center"/>
    </xf>
    <xf numFmtId="0" fontId="4" fillId="0" borderId="1" xfId="2" applyNumberFormat="1" applyFont="1" applyFill="1" applyBorder="1" applyAlignment="1">
      <alignment horizontal="center" vertical="center" wrapText="1"/>
    </xf>
  </cellXfs>
  <cellStyles count="7">
    <cellStyle name="Comma" xfId="1" builtinId="3"/>
    <cellStyle name="Comma [0]" xfId="6" builtinId="6"/>
    <cellStyle name="Currency" xfId="2" builtinId="4"/>
    <cellStyle name="Currency [0]" xfId="5" builtinId="7"/>
    <cellStyle name="Currency 2" xfId="3"/>
    <cellStyle name="Normal" xfId="0" builtinId="0"/>
    <cellStyle name="Normal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7"/>
  <sheetViews>
    <sheetView view="pageBreakPreview" zoomScale="60" zoomScaleNormal="100" workbookViewId="0">
      <selection activeCell="D14" sqref="D14"/>
    </sheetView>
  </sheetViews>
  <sheetFormatPr defaultColWidth="9.109375" defaultRowHeight="16.2" x14ac:dyDescent="0.25"/>
  <cols>
    <col min="1" max="1" width="2.6640625" style="2" customWidth="1"/>
    <col min="2" max="2" width="5.5546875" style="1" customWidth="1"/>
    <col min="3" max="3" width="72.109375" style="2" customWidth="1"/>
    <col min="4" max="4" width="46.33203125" style="2" customWidth="1"/>
    <col min="5" max="5" width="23.77734375" style="2" customWidth="1"/>
    <col min="6" max="6" width="14.33203125" style="2" bestFit="1" customWidth="1"/>
    <col min="7" max="7" width="18.109375" style="262" customWidth="1"/>
    <col min="8" max="8" width="19.21875" style="2" customWidth="1"/>
    <col min="9" max="9" width="20.109375" style="2" customWidth="1"/>
    <col min="10" max="16384" width="9.109375" style="2"/>
  </cols>
  <sheetData>
    <row r="1" spans="2:5" ht="16.8" thickBot="1" x14ac:dyDescent="0.3"/>
    <row r="2" spans="2:5" ht="30" customHeight="1" thickBot="1" x14ac:dyDescent="0.3">
      <c r="B2" s="279" t="s">
        <v>75</v>
      </c>
      <c r="C2" s="280"/>
      <c r="D2" s="280"/>
      <c r="E2" s="281"/>
    </row>
    <row r="3" spans="2:5" ht="30" customHeight="1" thickBot="1" x14ac:dyDescent="0.3">
      <c r="B3" s="258" t="s">
        <v>10</v>
      </c>
      <c r="C3" s="258" t="s">
        <v>14</v>
      </c>
      <c r="D3" s="258" t="s">
        <v>45</v>
      </c>
      <c r="E3" s="260" t="s">
        <v>16</v>
      </c>
    </row>
    <row r="4" spans="2:5" ht="30" customHeight="1" x14ac:dyDescent="0.25">
      <c r="B4" s="14">
        <v>1</v>
      </c>
      <c r="C4" s="16" t="str">
        <f>'TENDER 1 (OK) (2)'!E9</f>
        <v>KEGIATAN ACARA PUNCAK HPN (Lokasi di GOR GSG, 9 Februari 2023)</v>
      </c>
      <c r="D4" s="16" t="s">
        <v>470</v>
      </c>
      <c r="E4" s="15">
        <f>'TENDER 1 (OK) (2)'!K9</f>
        <v>1249650000</v>
      </c>
    </row>
    <row r="5" spans="2:5" ht="40.049999999999997" customHeight="1" x14ac:dyDescent="0.25">
      <c r="B5" s="14">
        <v>2</v>
      </c>
      <c r="C5" s="16" t="str">
        <f>'TENDER 1 (OK) (2)'!E80</f>
        <v>KEGIATAN PAMERAN HPN (Lokasi di Astaka Utama, 7 s.d 12 Februari 2023)</v>
      </c>
      <c r="D5" s="16" t="s">
        <v>471</v>
      </c>
      <c r="E5" s="15">
        <f>'TENDER 1 (OK) (2)'!K80</f>
        <v>1635815000</v>
      </c>
    </row>
    <row r="6" spans="2:5" ht="30" customHeight="1" x14ac:dyDescent="0.25">
      <c r="B6" s="14">
        <v>3</v>
      </c>
      <c r="C6" s="16" t="s">
        <v>297</v>
      </c>
      <c r="D6" s="16"/>
      <c r="E6" s="15"/>
    </row>
    <row r="7" spans="2:5" ht="40.049999999999997" customHeight="1" x14ac:dyDescent="0.25">
      <c r="B7" s="14"/>
      <c r="C7" s="16" t="str">
        <f>'TENDER 1 (OK) (2)'!E140</f>
        <v>WORKSHOP LITERASI DIGITAL : MEDIA SOSIAL DAN ENTREPRENEURSHIP UNTUK GENERASI MILENIAL DAN SEMINAR SERUAN DARI MEDAN</v>
      </c>
      <c r="D7" s="16" t="s">
        <v>466</v>
      </c>
      <c r="E7" s="15">
        <f>'TENDER 1 (OK) (2)'!K140</f>
        <v>142425000</v>
      </c>
    </row>
    <row r="8" spans="2:5" ht="30" customHeight="1" x14ac:dyDescent="0.25">
      <c r="B8" s="14"/>
      <c r="C8" s="16" t="str">
        <f>'TENDER 1 (OK) (2)'!E165</f>
        <v>SEMINAR &amp; WORKSHOP ADINEGORO</v>
      </c>
      <c r="D8" s="16" t="s">
        <v>472</v>
      </c>
      <c r="E8" s="15">
        <f>'TENDER 1 (OK) (2)'!K165</f>
        <v>245800000</v>
      </c>
    </row>
    <row r="9" spans="2:5" ht="30" customHeight="1" x14ac:dyDescent="0.25">
      <c r="B9" s="14"/>
      <c r="C9" s="16" t="str">
        <f>'TENDER 1 (OK) (2)'!E186</f>
        <v>SEMINAR INTERNASIONAL : MEDIA SUSTAINABILITY</v>
      </c>
      <c r="D9" s="16" t="s">
        <v>476</v>
      </c>
      <c r="E9" s="15">
        <f>'TENDER 1 (OK) (2)'!K186</f>
        <v>147150000</v>
      </c>
    </row>
    <row r="10" spans="2:5" ht="30" customHeight="1" x14ac:dyDescent="0.25">
      <c r="B10" s="14"/>
      <c r="C10" s="16" t="str">
        <f>'TENDER 1 (OK) (2)'!E212</f>
        <v>PROGRAM IKWI</v>
      </c>
      <c r="D10" s="16" t="s">
        <v>473</v>
      </c>
      <c r="E10" s="15">
        <f>'TENDER 1 (OK) (2)'!K212</f>
        <v>405350000</v>
      </c>
    </row>
    <row r="11" spans="2:5" ht="40.049999999999997" customHeight="1" x14ac:dyDescent="0.25">
      <c r="B11" s="14"/>
      <c r="C11" s="16" t="str">
        <f>'TENDER 1 (OK) (2)'!E251</f>
        <v xml:space="preserve">SEMINAR INTERNASIONAL NORTH SUMATRA TRADE TOURISM &amp; INVESTMENT (DUTA BESAR) </v>
      </c>
      <c r="D11" s="16" t="s">
        <v>467</v>
      </c>
      <c r="E11" s="15">
        <f>'TENDER 1 (OK) (2)'!K251</f>
        <v>217800000</v>
      </c>
    </row>
    <row r="12" spans="2:5" ht="30" customHeight="1" x14ac:dyDescent="0.25">
      <c r="B12" s="14"/>
      <c r="C12" s="16" t="str">
        <f>'TENDER 1 (OK) (2)'!E274</f>
        <v>KONVENSI NASIONAL MEDIA MASSA</v>
      </c>
      <c r="D12" s="16" t="s">
        <v>468</v>
      </c>
      <c r="E12" s="15">
        <f>'TENDER 1 (OK) (2)'!K274</f>
        <v>654600000</v>
      </c>
    </row>
    <row r="13" spans="2:5" ht="30" customHeight="1" x14ac:dyDescent="0.25">
      <c r="B13" s="14"/>
      <c r="C13" s="16" t="str">
        <f>'TENDER 1 (OK) (2)'!E302</f>
        <v>SEMINAR OLAHRAGA &amp; RAKERNAS SIWO</v>
      </c>
      <c r="D13" s="16" t="s">
        <v>469</v>
      </c>
      <c r="E13" s="15">
        <f>'TENDER 1 (OK) (2)'!K302</f>
        <v>138800000</v>
      </c>
    </row>
    <row r="14" spans="2:5" ht="30" customHeight="1" x14ac:dyDescent="0.25">
      <c r="B14" s="14"/>
      <c r="C14" s="16" t="str">
        <f>'TENDER 1 (OK) (2)'!E325</f>
        <v>KONGRES SPS</v>
      </c>
      <c r="D14" s="16" t="s">
        <v>469</v>
      </c>
      <c r="E14" s="15">
        <f>'TENDER 1 (OK) (2)'!K325</f>
        <v>244140000</v>
      </c>
    </row>
    <row r="15" spans="2:5" ht="30" customHeight="1" x14ac:dyDescent="0.25">
      <c r="B15" s="14"/>
      <c r="C15" s="16" t="str">
        <f>'TENDER 1 (OK) (2)'!E357</f>
        <v>SEMINAR DANA PERIMBANGAN PUSAT DAN DAERAH</v>
      </c>
      <c r="D15" s="16" t="s">
        <v>475</v>
      </c>
      <c r="E15" s="15">
        <f>'TENDER 1 (OK) (2)'!K357</f>
        <v>132300000</v>
      </c>
    </row>
    <row r="16" spans="2:5" ht="30" customHeight="1" thickBot="1" x14ac:dyDescent="0.3">
      <c r="B16" s="20"/>
      <c r="C16" s="226" t="str">
        <f>'TENDER 1 (OK) (2)'!E378</f>
        <v>TOUR HPN KE DANAU TOBA</v>
      </c>
      <c r="D16" s="226" t="s">
        <v>474</v>
      </c>
      <c r="E16" s="21">
        <f>'TENDER 1 (OK) (2)'!K378</f>
        <v>306300000</v>
      </c>
    </row>
    <row r="17" spans="2:10" ht="16.8" thickBot="1" x14ac:dyDescent="0.3">
      <c r="B17" s="263"/>
      <c r="C17" s="273"/>
      <c r="D17" s="273"/>
      <c r="E17" s="274"/>
    </row>
    <row r="18" spans="2:10" ht="30" customHeight="1" thickBot="1" x14ac:dyDescent="0.3">
      <c r="B18" s="259"/>
      <c r="C18" s="264"/>
      <c r="D18" s="6" t="s">
        <v>16</v>
      </c>
      <c r="E18" s="7">
        <f>SUM(E4:E17)</f>
        <v>5520130000</v>
      </c>
      <c r="F18" s="265"/>
      <c r="H18" s="266"/>
    </row>
    <row r="19" spans="2:10" x14ac:dyDescent="0.25">
      <c r="B19" s="2"/>
      <c r="C19" s="267"/>
      <c r="E19" s="267"/>
      <c r="F19" s="1"/>
      <c r="G19" s="1"/>
    </row>
    <row r="20" spans="2:10" x14ac:dyDescent="0.25">
      <c r="B20" s="2"/>
      <c r="C20" s="268"/>
      <c r="E20" s="267"/>
      <c r="F20" s="1"/>
      <c r="G20" s="1"/>
      <c r="H20" s="1"/>
      <c r="I20" s="1"/>
      <c r="J20" s="1"/>
    </row>
    <row r="21" spans="2:10" x14ac:dyDescent="0.25">
      <c r="B21" s="2"/>
      <c r="C21" s="267"/>
      <c r="E21" s="267"/>
      <c r="F21" s="1"/>
      <c r="G21" s="1"/>
      <c r="H21" s="1"/>
      <c r="I21" s="1"/>
      <c r="J21" s="1"/>
    </row>
    <row r="22" spans="2:10" x14ac:dyDescent="0.25">
      <c r="B22" s="2"/>
      <c r="C22" s="268"/>
      <c r="D22" s="1"/>
      <c r="E22" s="267"/>
      <c r="F22" s="1"/>
      <c r="G22" s="1"/>
      <c r="H22" s="1"/>
      <c r="I22" s="1"/>
      <c r="J22" s="1"/>
    </row>
    <row r="23" spans="2:10" s="1" customFormat="1" x14ac:dyDescent="0.25">
      <c r="B23" s="269"/>
      <c r="C23" s="270"/>
      <c r="D23" s="2"/>
      <c r="E23" s="267"/>
      <c r="F23" s="271"/>
      <c r="H23" s="2"/>
      <c r="I23" s="2"/>
      <c r="J23" s="2"/>
    </row>
    <row r="24" spans="2:10" s="1" customFormat="1" x14ac:dyDescent="0.25">
      <c r="B24" s="2"/>
      <c r="C24" s="2"/>
      <c r="D24" s="2"/>
      <c r="E24" s="267"/>
      <c r="H24" s="2"/>
      <c r="I24" s="2"/>
      <c r="J24" s="2"/>
    </row>
    <row r="25" spans="2:10" s="1" customFormat="1" x14ac:dyDescent="0.25">
      <c r="B25" s="2"/>
      <c r="C25" s="267"/>
      <c r="D25" s="2"/>
      <c r="E25" s="267"/>
      <c r="H25" s="2"/>
      <c r="I25" s="2"/>
      <c r="J25" s="2"/>
    </row>
    <row r="26" spans="2:10" x14ac:dyDescent="0.25">
      <c r="B26" s="2"/>
      <c r="C26" s="267"/>
      <c r="E26" s="267"/>
      <c r="F26" s="1"/>
      <c r="G26" s="1"/>
    </row>
    <row r="27" spans="2:10" x14ac:dyDescent="0.25">
      <c r="B27" s="2"/>
      <c r="C27" s="267"/>
      <c r="E27" s="267"/>
      <c r="G27" s="2"/>
    </row>
    <row r="28" spans="2:10" x14ac:dyDescent="0.25">
      <c r="B28" s="2"/>
      <c r="C28" s="267"/>
      <c r="E28" s="267"/>
      <c r="G28" s="2"/>
    </row>
    <row r="29" spans="2:10" x14ac:dyDescent="0.25">
      <c r="B29" s="2"/>
      <c r="C29" s="267"/>
      <c r="E29" s="267"/>
      <c r="G29" s="2"/>
    </row>
    <row r="30" spans="2:10" x14ac:dyDescent="0.25">
      <c r="B30" s="2"/>
      <c r="C30" s="267"/>
      <c r="E30" s="267"/>
      <c r="G30" s="2"/>
    </row>
    <row r="31" spans="2:10" x14ac:dyDescent="0.25">
      <c r="B31" s="2"/>
      <c r="C31" s="267"/>
      <c r="E31" s="267"/>
      <c r="G31" s="2"/>
    </row>
    <row r="32" spans="2:10" x14ac:dyDescent="0.25">
      <c r="B32" s="2"/>
      <c r="C32" s="267"/>
      <c r="E32" s="267"/>
      <c r="G32" s="2"/>
    </row>
    <row r="33" spans="2:7" x14ac:dyDescent="0.25">
      <c r="B33" s="2"/>
      <c r="C33" s="267"/>
      <c r="E33" s="267"/>
      <c r="G33" s="2"/>
    </row>
    <row r="34" spans="2:7" x14ac:dyDescent="0.25">
      <c r="B34" s="2"/>
      <c r="C34" s="267"/>
      <c r="E34" s="267"/>
      <c r="G34" s="2"/>
    </row>
    <row r="35" spans="2:7" x14ac:dyDescent="0.25">
      <c r="B35" s="2"/>
      <c r="C35" s="267"/>
      <c r="D35" s="1"/>
      <c r="E35" s="267"/>
      <c r="F35" s="1"/>
      <c r="G35" s="2"/>
    </row>
    <row r="36" spans="2:7" x14ac:dyDescent="0.25">
      <c r="B36" s="269"/>
      <c r="C36" s="272"/>
      <c r="E36" s="267"/>
      <c r="F36" s="271"/>
      <c r="G36" s="2"/>
    </row>
    <row r="37" spans="2:7" x14ac:dyDescent="0.25">
      <c r="B37" s="2"/>
      <c r="E37" s="267"/>
      <c r="G37" s="2"/>
    </row>
  </sheetData>
  <mergeCells count="1">
    <mergeCell ref="B2:E2"/>
  </mergeCells>
  <pageMargins left="0.7" right="0.7" top="0.75" bottom="0.75" header="0.3" footer="0.3"/>
  <pageSetup paperSize="9" scale="89" fitToHeight="0" orientation="landscape"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L405"/>
  <sheetViews>
    <sheetView tabSelected="1" view="pageBreakPreview" zoomScaleNormal="100" zoomScaleSheetLayoutView="100" workbookViewId="0">
      <selection activeCell="L327" sqref="L327"/>
    </sheetView>
  </sheetViews>
  <sheetFormatPr defaultColWidth="9.109375" defaultRowHeight="16.2" x14ac:dyDescent="0.25"/>
  <cols>
    <col min="1" max="1" width="2.109375" style="2" customWidth="1"/>
    <col min="2" max="4" width="3.77734375" style="1" customWidth="1"/>
    <col min="5" max="5" width="40.77734375" style="2" customWidth="1"/>
    <col min="6" max="9" width="8.5546875" style="2" customWidth="1"/>
    <col min="10" max="10" width="18.5546875" style="2" customWidth="1"/>
    <col min="11" max="11" width="22.44140625" style="2" customWidth="1"/>
    <col min="12" max="12" width="61.77734375" style="136" customWidth="1"/>
    <col min="13" max="16384" width="9.109375" style="2"/>
  </cols>
  <sheetData>
    <row r="1" spans="2:12" ht="16.8" thickBot="1" x14ac:dyDescent="0.3"/>
    <row r="2" spans="2:12" ht="21.75" customHeight="1" x14ac:dyDescent="0.25">
      <c r="B2" s="287" t="s">
        <v>74</v>
      </c>
      <c r="C2" s="288"/>
      <c r="D2" s="288"/>
      <c r="E2" s="288"/>
      <c r="F2" s="288"/>
      <c r="G2" s="288"/>
      <c r="H2" s="288"/>
      <c r="I2" s="288"/>
      <c r="J2" s="288"/>
      <c r="K2" s="288"/>
      <c r="L2" s="289"/>
    </row>
    <row r="3" spans="2:12" ht="28.8" customHeight="1" x14ac:dyDescent="0.25">
      <c r="B3" s="290" t="s">
        <v>457</v>
      </c>
      <c r="C3" s="291"/>
      <c r="D3" s="291"/>
      <c r="E3" s="291"/>
      <c r="F3" s="291"/>
      <c r="G3" s="291"/>
      <c r="H3" s="291"/>
      <c r="I3" s="291"/>
      <c r="J3" s="291"/>
      <c r="K3" s="291"/>
      <c r="L3" s="292"/>
    </row>
    <row r="4" spans="2:12" ht="21.75" customHeight="1" thickBot="1" x14ac:dyDescent="0.3">
      <c r="B4" s="293" t="s">
        <v>296</v>
      </c>
      <c r="C4" s="294"/>
      <c r="D4" s="294"/>
      <c r="E4" s="294"/>
      <c r="F4" s="294"/>
      <c r="G4" s="294"/>
      <c r="H4" s="294"/>
      <c r="I4" s="294"/>
      <c r="J4" s="294"/>
      <c r="K4" s="294"/>
      <c r="L4" s="295"/>
    </row>
    <row r="5" spans="2:12" ht="21" customHeight="1" thickBot="1" x14ac:dyDescent="0.3">
      <c r="B5" s="296" t="s">
        <v>10</v>
      </c>
      <c r="C5" s="297"/>
      <c r="D5" s="298"/>
      <c r="E5" s="302" t="s">
        <v>14</v>
      </c>
      <c r="F5" s="303" t="s">
        <v>15</v>
      </c>
      <c r="G5" s="304"/>
      <c r="H5" s="304"/>
      <c r="I5" s="305"/>
      <c r="J5" s="306" t="s">
        <v>37</v>
      </c>
      <c r="K5" s="307" t="s">
        <v>16</v>
      </c>
      <c r="L5" s="308" t="s">
        <v>229</v>
      </c>
    </row>
    <row r="6" spans="2:12" ht="21" customHeight="1" thickBot="1" x14ac:dyDescent="0.3">
      <c r="B6" s="299"/>
      <c r="C6" s="300"/>
      <c r="D6" s="301"/>
      <c r="E6" s="302"/>
      <c r="F6" s="155" t="s">
        <v>17</v>
      </c>
      <c r="G6" s="155" t="s">
        <v>18</v>
      </c>
      <c r="H6" s="303" t="s">
        <v>19</v>
      </c>
      <c r="I6" s="305"/>
      <c r="J6" s="306"/>
      <c r="K6" s="307"/>
      <c r="L6" s="308"/>
    </row>
    <row r="7" spans="2:12" s="76" customFormat="1" ht="15" thickBot="1" x14ac:dyDescent="0.3">
      <c r="B7" s="283">
        <v>1</v>
      </c>
      <c r="C7" s="284"/>
      <c r="D7" s="285"/>
      <c r="E7" s="75">
        <v>2</v>
      </c>
      <c r="F7" s="75">
        <v>3</v>
      </c>
      <c r="G7" s="75">
        <v>4</v>
      </c>
      <c r="H7" s="283">
        <v>5</v>
      </c>
      <c r="I7" s="285"/>
      <c r="J7" s="75">
        <v>6</v>
      </c>
      <c r="K7" s="75" t="s">
        <v>20</v>
      </c>
      <c r="L7" s="137">
        <v>8</v>
      </c>
    </row>
    <row r="8" spans="2:12" ht="16.8" thickBot="1" x14ac:dyDescent="0.3">
      <c r="B8" s="26"/>
      <c r="C8" s="77"/>
      <c r="D8" s="77"/>
      <c r="E8" s="27"/>
      <c r="F8" s="28"/>
      <c r="G8" s="29"/>
      <c r="H8" s="29"/>
      <c r="I8" s="29"/>
      <c r="J8" s="30"/>
      <c r="K8" s="135"/>
      <c r="L8" s="138"/>
    </row>
    <row r="9" spans="2:12" ht="30" customHeight="1" x14ac:dyDescent="0.25">
      <c r="B9" s="81" t="s">
        <v>5</v>
      </c>
      <c r="C9" s="82"/>
      <c r="D9" s="83"/>
      <c r="E9" s="93" t="s">
        <v>208</v>
      </c>
      <c r="F9" s="94"/>
      <c r="G9" s="95"/>
      <c r="H9" s="95"/>
      <c r="I9" s="95"/>
      <c r="J9" s="96"/>
      <c r="K9" s="97">
        <f>K10+K35+K44+K59+K67</f>
        <v>1249650000</v>
      </c>
      <c r="L9" s="139"/>
    </row>
    <row r="10" spans="2:12" ht="30" customHeight="1" x14ac:dyDescent="0.25">
      <c r="B10" s="84"/>
      <c r="C10" s="85" t="s">
        <v>128</v>
      </c>
      <c r="D10" s="86"/>
      <c r="E10" s="98" t="s">
        <v>118</v>
      </c>
      <c r="F10" s="99"/>
      <c r="G10" s="100"/>
      <c r="H10" s="100"/>
      <c r="I10" s="100"/>
      <c r="J10" s="101"/>
      <c r="K10" s="102">
        <f>SUM(K11:K33)</f>
        <v>440700000</v>
      </c>
      <c r="L10" s="140"/>
    </row>
    <row r="11" spans="2:12" ht="55.2" customHeight="1" x14ac:dyDescent="0.25">
      <c r="B11" s="87"/>
      <c r="C11" s="88"/>
      <c r="D11" s="89">
        <v>1</v>
      </c>
      <c r="E11" s="78" t="s">
        <v>79</v>
      </c>
      <c r="F11" s="39">
        <v>300</v>
      </c>
      <c r="G11" s="39" t="s">
        <v>29</v>
      </c>
      <c r="H11" s="39">
        <v>1</v>
      </c>
      <c r="I11" s="39" t="s">
        <v>26</v>
      </c>
      <c r="J11" s="40">
        <v>120000</v>
      </c>
      <c r="K11" s="40">
        <f t="shared" ref="K11:K33" si="0">F11*H11*J11</f>
        <v>36000000</v>
      </c>
      <c r="L11" s="141" t="s">
        <v>230</v>
      </c>
    </row>
    <row r="12" spans="2:12" ht="55.2" customHeight="1" x14ac:dyDescent="0.25">
      <c r="B12" s="87"/>
      <c r="C12" s="88"/>
      <c r="D12" s="89">
        <f>D11+1</f>
        <v>2</v>
      </c>
      <c r="E12" s="78" t="s">
        <v>23</v>
      </c>
      <c r="F12" s="39">
        <v>1</v>
      </c>
      <c r="G12" s="39" t="s">
        <v>0</v>
      </c>
      <c r="H12" s="39">
        <v>1</v>
      </c>
      <c r="I12" s="39" t="s">
        <v>25</v>
      </c>
      <c r="J12" s="40">
        <v>30000000</v>
      </c>
      <c r="K12" s="40">
        <f t="shared" si="0"/>
        <v>30000000</v>
      </c>
      <c r="L12" s="141" t="s">
        <v>231</v>
      </c>
    </row>
    <row r="13" spans="2:12" ht="37.049999999999997" customHeight="1" x14ac:dyDescent="0.25">
      <c r="B13" s="87"/>
      <c r="C13" s="88"/>
      <c r="D13" s="89">
        <f t="shared" ref="D13:D33" si="1">D12+1</f>
        <v>3</v>
      </c>
      <c r="E13" s="78" t="s">
        <v>80</v>
      </c>
      <c r="F13" s="39">
        <v>4000</v>
      </c>
      <c r="G13" s="39" t="s">
        <v>2</v>
      </c>
      <c r="H13" s="39">
        <v>1</v>
      </c>
      <c r="I13" s="39" t="s">
        <v>26</v>
      </c>
      <c r="J13" s="40">
        <v>5000</v>
      </c>
      <c r="K13" s="40">
        <f t="shared" si="0"/>
        <v>20000000</v>
      </c>
      <c r="L13" s="141" t="s">
        <v>232</v>
      </c>
    </row>
    <row r="14" spans="2:12" ht="55.2" customHeight="1" x14ac:dyDescent="0.25">
      <c r="B14" s="87"/>
      <c r="C14" s="88"/>
      <c r="D14" s="89">
        <f t="shared" si="1"/>
        <v>4</v>
      </c>
      <c r="E14" s="107" t="s">
        <v>31</v>
      </c>
      <c r="F14" s="13">
        <v>500</v>
      </c>
      <c r="G14" s="14" t="s">
        <v>2</v>
      </c>
      <c r="H14" s="14">
        <v>1</v>
      </c>
      <c r="I14" s="14" t="s">
        <v>26</v>
      </c>
      <c r="J14" s="15">
        <v>10000</v>
      </c>
      <c r="K14" s="40">
        <f t="shared" si="0"/>
        <v>5000000</v>
      </c>
      <c r="L14" s="141" t="s">
        <v>233</v>
      </c>
    </row>
    <row r="15" spans="2:12" ht="30" customHeight="1" x14ac:dyDescent="0.25">
      <c r="B15" s="87"/>
      <c r="C15" s="88"/>
      <c r="D15" s="89">
        <f t="shared" si="1"/>
        <v>5</v>
      </c>
      <c r="E15" s="79" t="s">
        <v>49</v>
      </c>
      <c r="F15" s="13">
        <v>20</v>
      </c>
      <c r="G15" s="14" t="s">
        <v>2</v>
      </c>
      <c r="H15" s="14">
        <v>1</v>
      </c>
      <c r="I15" s="14" t="s">
        <v>26</v>
      </c>
      <c r="J15" s="15">
        <v>200000</v>
      </c>
      <c r="K15" s="40">
        <f t="shared" si="0"/>
        <v>4000000</v>
      </c>
      <c r="L15" s="141" t="s">
        <v>234</v>
      </c>
    </row>
    <row r="16" spans="2:12" ht="30" customHeight="1" x14ac:dyDescent="0.25">
      <c r="B16" s="87"/>
      <c r="C16" s="88"/>
      <c r="D16" s="89">
        <f t="shared" si="1"/>
        <v>6</v>
      </c>
      <c r="E16" s="79" t="s">
        <v>22</v>
      </c>
      <c r="F16" s="13">
        <v>10</v>
      </c>
      <c r="G16" s="14" t="s">
        <v>2</v>
      </c>
      <c r="H16" s="14">
        <v>1</v>
      </c>
      <c r="I16" s="14" t="s">
        <v>26</v>
      </c>
      <c r="J16" s="15">
        <v>150000</v>
      </c>
      <c r="K16" s="40">
        <f t="shared" si="0"/>
        <v>1500000</v>
      </c>
      <c r="L16" s="141" t="s">
        <v>235</v>
      </c>
    </row>
    <row r="17" spans="2:12" ht="37.049999999999997" customHeight="1" x14ac:dyDescent="0.25">
      <c r="B17" s="87"/>
      <c r="C17" s="88"/>
      <c r="D17" s="89">
        <f t="shared" si="1"/>
        <v>7</v>
      </c>
      <c r="E17" s="78" t="s">
        <v>81</v>
      </c>
      <c r="F17" s="39">
        <v>10</v>
      </c>
      <c r="G17" s="39" t="s">
        <v>2</v>
      </c>
      <c r="H17" s="39">
        <v>1</v>
      </c>
      <c r="I17" s="39" t="s">
        <v>25</v>
      </c>
      <c r="J17" s="40">
        <v>20000</v>
      </c>
      <c r="K17" s="40">
        <f t="shared" si="0"/>
        <v>200000</v>
      </c>
      <c r="L17" s="141" t="s">
        <v>236</v>
      </c>
    </row>
    <row r="18" spans="2:12" ht="30" customHeight="1" x14ac:dyDescent="0.25">
      <c r="B18" s="87"/>
      <c r="C18" s="88"/>
      <c r="D18" s="89">
        <f t="shared" si="1"/>
        <v>8</v>
      </c>
      <c r="E18" s="79" t="s">
        <v>85</v>
      </c>
      <c r="F18" s="13">
        <v>1000</v>
      </c>
      <c r="G18" s="14" t="s">
        <v>57</v>
      </c>
      <c r="H18" s="14">
        <v>1</v>
      </c>
      <c r="I18" s="14" t="s">
        <v>25</v>
      </c>
      <c r="J18" s="15">
        <v>20000</v>
      </c>
      <c r="K18" s="40">
        <f t="shared" si="0"/>
        <v>20000000</v>
      </c>
      <c r="L18" s="141" t="s">
        <v>237</v>
      </c>
    </row>
    <row r="19" spans="2:12" ht="37.049999999999997" customHeight="1" x14ac:dyDescent="0.25">
      <c r="B19" s="87"/>
      <c r="C19" s="88"/>
      <c r="D19" s="89">
        <f t="shared" si="1"/>
        <v>9</v>
      </c>
      <c r="E19" s="78" t="s">
        <v>82</v>
      </c>
      <c r="F19" s="39">
        <v>60</v>
      </c>
      <c r="G19" s="39" t="s">
        <v>29</v>
      </c>
      <c r="H19" s="39">
        <v>1</v>
      </c>
      <c r="I19" s="39" t="s">
        <v>25</v>
      </c>
      <c r="J19" s="40">
        <v>250000</v>
      </c>
      <c r="K19" s="40">
        <f t="shared" si="0"/>
        <v>15000000</v>
      </c>
      <c r="L19" s="141" t="s">
        <v>238</v>
      </c>
    </row>
    <row r="20" spans="2:12" ht="37.049999999999997" customHeight="1" x14ac:dyDescent="0.25">
      <c r="B20" s="87"/>
      <c r="C20" s="88"/>
      <c r="D20" s="89">
        <f t="shared" si="1"/>
        <v>10</v>
      </c>
      <c r="E20" s="78" t="s">
        <v>86</v>
      </c>
      <c r="F20" s="39">
        <v>1</v>
      </c>
      <c r="G20" s="39" t="s">
        <v>0</v>
      </c>
      <c r="H20" s="39">
        <v>1</v>
      </c>
      <c r="I20" s="39" t="s">
        <v>25</v>
      </c>
      <c r="J20" s="40">
        <v>15000000</v>
      </c>
      <c r="K20" s="40">
        <f t="shared" si="0"/>
        <v>15000000</v>
      </c>
      <c r="L20" s="12" t="s">
        <v>239</v>
      </c>
    </row>
    <row r="21" spans="2:12" ht="37.049999999999997" customHeight="1" x14ac:dyDescent="0.25">
      <c r="B21" s="87"/>
      <c r="C21" s="88"/>
      <c r="D21" s="89">
        <f t="shared" si="1"/>
        <v>11</v>
      </c>
      <c r="E21" s="78" t="s">
        <v>47</v>
      </c>
      <c r="F21" s="39">
        <v>2</v>
      </c>
      <c r="G21" s="39" t="s">
        <v>1</v>
      </c>
      <c r="H21" s="39">
        <v>1</v>
      </c>
      <c r="I21" s="39" t="s">
        <v>25</v>
      </c>
      <c r="J21" s="40">
        <v>5000000</v>
      </c>
      <c r="K21" s="40">
        <f t="shared" si="0"/>
        <v>10000000</v>
      </c>
      <c r="L21" s="12" t="s">
        <v>505</v>
      </c>
    </row>
    <row r="22" spans="2:12" ht="174" customHeight="1" x14ac:dyDescent="0.25">
      <c r="B22" s="87"/>
      <c r="C22" s="88"/>
      <c r="D22" s="89">
        <f t="shared" si="1"/>
        <v>12</v>
      </c>
      <c r="E22" s="78" t="s">
        <v>87</v>
      </c>
      <c r="F22" s="39">
        <v>1</v>
      </c>
      <c r="G22" s="39" t="s">
        <v>1</v>
      </c>
      <c r="H22" s="39">
        <v>2</v>
      </c>
      <c r="I22" s="39" t="s">
        <v>26</v>
      </c>
      <c r="J22" s="40">
        <v>30000000</v>
      </c>
      <c r="K22" s="40">
        <f t="shared" si="0"/>
        <v>60000000</v>
      </c>
      <c r="L22" s="143" t="s">
        <v>241</v>
      </c>
    </row>
    <row r="23" spans="2:12" ht="51" customHeight="1" x14ac:dyDescent="0.25">
      <c r="B23" s="87"/>
      <c r="C23" s="88"/>
      <c r="D23" s="89">
        <f t="shared" si="1"/>
        <v>13</v>
      </c>
      <c r="E23" s="78" t="s">
        <v>199</v>
      </c>
      <c r="F23" s="39">
        <v>1</v>
      </c>
      <c r="G23" s="39" t="s">
        <v>1</v>
      </c>
      <c r="H23" s="39">
        <v>1</v>
      </c>
      <c r="I23" s="39" t="s">
        <v>26</v>
      </c>
      <c r="J23" s="40">
        <v>25000000</v>
      </c>
      <c r="K23" s="40">
        <f t="shared" si="0"/>
        <v>25000000</v>
      </c>
      <c r="L23" s="12" t="s">
        <v>242</v>
      </c>
    </row>
    <row r="24" spans="2:12" ht="37.049999999999997" customHeight="1" x14ac:dyDescent="0.25">
      <c r="B24" s="87"/>
      <c r="C24" s="88"/>
      <c r="D24" s="89">
        <f t="shared" si="1"/>
        <v>14</v>
      </c>
      <c r="E24" s="78" t="s">
        <v>200</v>
      </c>
      <c r="F24" s="39">
        <v>48</v>
      </c>
      <c r="G24" s="39" t="s">
        <v>57</v>
      </c>
      <c r="H24" s="39">
        <v>1</v>
      </c>
      <c r="I24" s="39" t="s">
        <v>26</v>
      </c>
      <c r="J24" s="40">
        <v>1000000</v>
      </c>
      <c r="K24" s="40">
        <f t="shared" si="0"/>
        <v>48000000</v>
      </c>
      <c r="L24" s="144" t="s">
        <v>243</v>
      </c>
    </row>
    <row r="25" spans="2:12" ht="51" customHeight="1" x14ac:dyDescent="0.25">
      <c r="B25" s="87"/>
      <c r="C25" s="88"/>
      <c r="D25" s="89">
        <f t="shared" si="1"/>
        <v>15</v>
      </c>
      <c r="E25" s="78" t="s">
        <v>201</v>
      </c>
      <c r="F25" s="39">
        <v>48</v>
      </c>
      <c r="G25" s="39" t="s">
        <v>57</v>
      </c>
      <c r="H25" s="39">
        <v>1</v>
      </c>
      <c r="I25" s="39" t="s">
        <v>26</v>
      </c>
      <c r="J25" s="40">
        <v>1000000</v>
      </c>
      <c r="K25" s="40">
        <f t="shared" si="0"/>
        <v>48000000</v>
      </c>
      <c r="L25" s="144" t="s">
        <v>243</v>
      </c>
    </row>
    <row r="26" spans="2:12" ht="37.049999999999997" customHeight="1" x14ac:dyDescent="0.25">
      <c r="B26" s="87"/>
      <c r="C26" s="88"/>
      <c r="D26" s="89">
        <f t="shared" si="1"/>
        <v>16</v>
      </c>
      <c r="E26" s="78" t="s">
        <v>88</v>
      </c>
      <c r="F26" s="39">
        <v>1</v>
      </c>
      <c r="G26" s="39" t="s">
        <v>1</v>
      </c>
      <c r="H26" s="39">
        <v>1</v>
      </c>
      <c r="I26" s="39" t="s">
        <v>25</v>
      </c>
      <c r="J26" s="40">
        <v>5000000</v>
      </c>
      <c r="K26" s="40">
        <f t="shared" si="0"/>
        <v>5000000</v>
      </c>
      <c r="L26" s="144" t="s">
        <v>244</v>
      </c>
    </row>
    <row r="27" spans="2:12" ht="37.049999999999997" customHeight="1" x14ac:dyDescent="0.25">
      <c r="B27" s="87"/>
      <c r="C27" s="88"/>
      <c r="D27" s="89">
        <f t="shared" si="1"/>
        <v>17</v>
      </c>
      <c r="E27" s="78" t="s">
        <v>83</v>
      </c>
      <c r="F27" s="39">
        <v>2</v>
      </c>
      <c r="G27" s="39" t="s">
        <v>1</v>
      </c>
      <c r="H27" s="39">
        <v>1</v>
      </c>
      <c r="I27" s="39" t="s">
        <v>25</v>
      </c>
      <c r="J27" s="40">
        <f>6*500000</f>
        <v>3000000</v>
      </c>
      <c r="K27" s="40">
        <f t="shared" si="0"/>
        <v>6000000</v>
      </c>
      <c r="L27" s="144" t="s">
        <v>244</v>
      </c>
    </row>
    <row r="28" spans="2:12" ht="30" customHeight="1" x14ac:dyDescent="0.25">
      <c r="B28" s="87"/>
      <c r="C28" s="88"/>
      <c r="D28" s="89">
        <f t="shared" si="1"/>
        <v>18</v>
      </c>
      <c r="E28" s="78" t="s">
        <v>32</v>
      </c>
      <c r="F28" s="39">
        <v>30</v>
      </c>
      <c r="G28" s="39" t="s">
        <v>2</v>
      </c>
      <c r="H28" s="39">
        <v>1</v>
      </c>
      <c r="I28" s="39" t="s">
        <v>26</v>
      </c>
      <c r="J28" s="40">
        <v>700000</v>
      </c>
      <c r="K28" s="40">
        <f t="shared" si="0"/>
        <v>21000000</v>
      </c>
      <c r="L28" s="141" t="s">
        <v>245</v>
      </c>
    </row>
    <row r="29" spans="2:12" ht="30" customHeight="1" x14ac:dyDescent="0.25">
      <c r="B29" s="87"/>
      <c r="C29" s="88"/>
      <c r="D29" s="89">
        <f t="shared" si="1"/>
        <v>19</v>
      </c>
      <c r="E29" s="78" t="s">
        <v>84</v>
      </c>
      <c r="F29" s="39">
        <v>40</v>
      </c>
      <c r="G29" s="39" t="s">
        <v>2</v>
      </c>
      <c r="H29" s="39">
        <v>1</v>
      </c>
      <c r="I29" s="39" t="s">
        <v>26</v>
      </c>
      <c r="J29" s="40">
        <v>200000</v>
      </c>
      <c r="K29" s="40">
        <f t="shared" si="0"/>
        <v>8000000</v>
      </c>
      <c r="L29" s="141" t="s">
        <v>246</v>
      </c>
    </row>
    <row r="30" spans="2:12" ht="37.049999999999997" customHeight="1" x14ac:dyDescent="0.25">
      <c r="B30" s="87"/>
      <c r="C30" s="88"/>
      <c r="D30" s="89">
        <f t="shared" si="1"/>
        <v>20</v>
      </c>
      <c r="E30" s="78" t="s">
        <v>89</v>
      </c>
      <c r="F30" s="39">
        <v>1</v>
      </c>
      <c r="G30" s="39" t="s">
        <v>2</v>
      </c>
      <c r="H30" s="39">
        <v>2</v>
      </c>
      <c r="I30" s="39" t="s">
        <v>26</v>
      </c>
      <c r="J30" s="40">
        <v>5000000</v>
      </c>
      <c r="K30" s="40">
        <f t="shared" si="0"/>
        <v>10000000</v>
      </c>
      <c r="L30" s="16" t="s">
        <v>266</v>
      </c>
    </row>
    <row r="31" spans="2:12" ht="37.049999999999997" customHeight="1" x14ac:dyDescent="0.25">
      <c r="B31" s="87"/>
      <c r="C31" s="88"/>
      <c r="D31" s="89">
        <f t="shared" si="1"/>
        <v>21</v>
      </c>
      <c r="E31" s="78" t="s">
        <v>90</v>
      </c>
      <c r="F31" s="39">
        <v>1</v>
      </c>
      <c r="G31" s="39" t="s">
        <v>2</v>
      </c>
      <c r="H31" s="39">
        <v>1</v>
      </c>
      <c r="I31" s="39" t="s">
        <v>26</v>
      </c>
      <c r="J31" s="40">
        <v>2000000</v>
      </c>
      <c r="K31" s="40">
        <f t="shared" si="0"/>
        <v>2000000</v>
      </c>
      <c r="L31" s="16" t="s">
        <v>266</v>
      </c>
    </row>
    <row r="32" spans="2:12" ht="51" customHeight="1" x14ac:dyDescent="0.25">
      <c r="B32" s="87"/>
      <c r="C32" s="88"/>
      <c r="D32" s="89">
        <f t="shared" si="1"/>
        <v>22</v>
      </c>
      <c r="E32" s="78" t="s">
        <v>91</v>
      </c>
      <c r="F32" s="39">
        <v>2</v>
      </c>
      <c r="G32" s="39" t="s">
        <v>2</v>
      </c>
      <c r="H32" s="39">
        <v>1</v>
      </c>
      <c r="I32" s="39" t="s">
        <v>26</v>
      </c>
      <c r="J32" s="40">
        <v>6500000</v>
      </c>
      <c r="K32" s="40">
        <f t="shared" si="0"/>
        <v>13000000</v>
      </c>
      <c r="L32" s="16" t="s">
        <v>266</v>
      </c>
    </row>
    <row r="33" spans="2:12" ht="37.049999999999997" customHeight="1" thickBot="1" x14ac:dyDescent="0.3">
      <c r="B33" s="90"/>
      <c r="C33" s="91"/>
      <c r="D33" s="92">
        <f t="shared" si="1"/>
        <v>23</v>
      </c>
      <c r="E33" s="80" t="s">
        <v>92</v>
      </c>
      <c r="F33" s="42">
        <v>4</v>
      </c>
      <c r="G33" s="42" t="s">
        <v>2</v>
      </c>
      <c r="H33" s="42">
        <v>1</v>
      </c>
      <c r="I33" s="42" t="s">
        <v>26</v>
      </c>
      <c r="J33" s="43">
        <v>9500000</v>
      </c>
      <c r="K33" s="40">
        <f t="shared" si="0"/>
        <v>38000000</v>
      </c>
      <c r="L33" s="16" t="s">
        <v>266</v>
      </c>
    </row>
    <row r="34" spans="2:12" ht="16.8" thickBot="1" x14ac:dyDescent="0.3">
      <c r="B34" s="103"/>
      <c r="C34" s="104"/>
      <c r="D34" s="104"/>
      <c r="E34" s="68"/>
      <c r="F34" s="105"/>
      <c r="G34" s="105"/>
      <c r="H34" s="105"/>
      <c r="I34" s="105"/>
      <c r="J34" s="106"/>
      <c r="K34" s="106"/>
      <c r="L34" s="142"/>
    </row>
    <row r="35" spans="2:12" ht="30" customHeight="1" x14ac:dyDescent="0.25">
      <c r="B35" s="81"/>
      <c r="C35" s="82" t="s">
        <v>130</v>
      </c>
      <c r="D35" s="83"/>
      <c r="E35" s="93" t="s">
        <v>53</v>
      </c>
      <c r="F35" s="94"/>
      <c r="G35" s="95"/>
      <c r="H35" s="95"/>
      <c r="I35" s="95"/>
      <c r="J35" s="96"/>
      <c r="K35" s="97">
        <f>SUM(K36:K42)</f>
        <v>69000000</v>
      </c>
      <c r="L35" s="139"/>
    </row>
    <row r="36" spans="2:12" ht="79.2" customHeight="1" x14ac:dyDescent="0.25">
      <c r="B36" s="87"/>
      <c r="C36" s="88"/>
      <c r="D36" s="89">
        <v>1</v>
      </c>
      <c r="E36" s="78" t="s">
        <v>203</v>
      </c>
      <c r="F36" s="39">
        <v>2</v>
      </c>
      <c r="G36" s="39" t="s">
        <v>13</v>
      </c>
      <c r="H36" s="39">
        <v>1</v>
      </c>
      <c r="I36" s="39" t="s">
        <v>26</v>
      </c>
      <c r="J36" s="40">
        <v>5000000</v>
      </c>
      <c r="K36" s="40">
        <f t="shared" ref="K36:K42" si="2">F36*H36*J36</f>
        <v>10000000</v>
      </c>
      <c r="L36" s="141" t="s">
        <v>506</v>
      </c>
    </row>
    <row r="37" spans="2:12" ht="48.6" x14ac:dyDescent="0.25">
      <c r="B37" s="87"/>
      <c r="C37" s="88"/>
      <c r="D37" s="89">
        <f>D36+1</f>
        <v>2</v>
      </c>
      <c r="E37" s="78" t="s">
        <v>93</v>
      </c>
      <c r="F37" s="39">
        <v>1</v>
      </c>
      <c r="G37" s="39" t="s">
        <v>3</v>
      </c>
      <c r="H37" s="39">
        <v>1</v>
      </c>
      <c r="I37" s="39" t="s">
        <v>26</v>
      </c>
      <c r="J37" s="40">
        <v>7500000</v>
      </c>
      <c r="K37" s="40">
        <f t="shared" si="2"/>
        <v>7500000</v>
      </c>
      <c r="L37" s="141" t="s">
        <v>507</v>
      </c>
    </row>
    <row r="38" spans="2:12" ht="79.2" customHeight="1" x14ac:dyDescent="0.25">
      <c r="B38" s="87"/>
      <c r="C38" s="88"/>
      <c r="D38" s="89">
        <f t="shared" ref="D38:D42" si="3">D37+1</f>
        <v>3</v>
      </c>
      <c r="E38" s="78" t="s">
        <v>94</v>
      </c>
      <c r="F38" s="39">
        <v>1</v>
      </c>
      <c r="G38" s="39" t="s">
        <v>3</v>
      </c>
      <c r="H38" s="39">
        <v>1</v>
      </c>
      <c r="I38" s="39" t="s">
        <v>26</v>
      </c>
      <c r="J38" s="40">
        <v>10000000</v>
      </c>
      <c r="K38" s="40">
        <f t="shared" si="2"/>
        <v>10000000</v>
      </c>
      <c r="L38" s="141" t="s">
        <v>508</v>
      </c>
    </row>
    <row r="39" spans="2:12" ht="79.2" customHeight="1" x14ac:dyDescent="0.25">
      <c r="B39" s="87"/>
      <c r="C39" s="88"/>
      <c r="D39" s="89">
        <f t="shared" si="3"/>
        <v>4</v>
      </c>
      <c r="E39" s="78" t="s">
        <v>202</v>
      </c>
      <c r="F39" s="39">
        <v>1</v>
      </c>
      <c r="G39" s="39" t="s">
        <v>3</v>
      </c>
      <c r="H39" s="39">
        <v>1</v>
      </c>
      <c r="I39" s="39" t="s">
        <v>26</v>
      </c>
      <c r="J39" s="40">
        <v>30000000</v>
      </c>
      <c r="K39" s="40">
        <f t="shared" si="2"/>
        <v>30000000</v>
      </c>
      <c r="L39" s="141" t="s">
        <v>507</v>
      </c>
    </row>
    <row r="40" spans="2:12" ht="30" customHeight="1" x14ac:dyDescent="0.25">
      <c r="B40" s="87"/>
      <c r="C40" s="88"/>
      <c r="D40" s="89">
        <f t="shared" si="3"/>
        <v>5</v>
      </c>
      <c r="E40" s="78" t="s">
        <v>35</v>
      </c>
      <c r="F40" s="39">
        <v>1</v>
      </c>
      <c r="G40" s="39" t="s">
        <v>13</v>
      </c>
      <c r="H40" s="39">
        <v>1</v>
      </c>
      <c r="I40" s="39" t="s">
        <v>26</v>
      </c>
      <c r="J40" s="40">
        <v>750000</v>
      </c>
      <c r="K40" s="40">
        <f t="shared" si="2"/>
        <v>750000</v>
      </c>
      <c r="L40" s="141" t="s">
        <v>248</v>
      </c>
    </row>
    <row r="41" spans="2:12" ht="30" customHeight="1" x14ac:dyDescent="0.25">
      <c r="B41" s="87"/>
      <c r="C41" s="88"/>
      <c r="D41" s="89">
        <f t="shared" si="3"/>
        <v>6</v>
      </c>
      <c r="E41" s="78" t="s">
        <v>95</v>
      </c>
      <c r="F41" s="39">
        <v>1</v>
      </c>
      <c r="G41" s="39" t="s">
        <v>13</v>
      </c>
      <c r="H41" s="39">
        <v>1</v>
      </c>
      <c r="I41" s="39" t="s">
        <v>26</v>
      </c>
      <c r="J41" s="40">
        <v>750000</v>
      </c>
      <c r="K41" s="40">
        <f t="shared" si="2"/>
        <v>750000</v>
      </c>
      <c r="L41" s="141" t="s">
        <v>248</v>
      </c>
    </row>
    <row r="42" spans="2:12" ht="49.2" thickBot="1" x14ac:dyDescent="0.3">
      <c r="B42" s="90"/>
      <c r="C42" s="91"/>
      <c r="D42" s="92">
        <f t="shared" si="3"/>
        <v>7</v>
      </c>
      <c r="E42" s="80" t="s">
        <v>96</v>
      </c>
      <c r="F42" s="42">
        <v>1</v>
      </c>
      <c r="G42" s="42" t="s">
        <v>3</v>
      </c>
      <c r="H42" s="42">
        <v>1</v>
      </c>
      <c r="I42" s="42" t="s">
        <v>26</v>
      </c>
      <c r="J42" s="43">
        <v>10000000</v>
      </c>
      <c r="K42" s="40">
        <f t="shared" si="2"/>
        <v>10000000</v>
      </c>
      <c r="L42" s="141" t="s">
        <v>507</v>
      </c>
    </row>
    <row r="43" spans="2:12" ht="16.8" thickBot="1" x14ac:dyDescent="0.3">
      <c r="B43" s="103"/>
      <c r="C43" s="104"/>
      <c r="D43" s="104"/>
      <c r="E43" s="68"/>
      <c r="F43" s="105"/>
      <c r="G43" s="105"/>
      <c r="H43" s="105"/>
      <c r="I43" s="105"/>
      <c r="J43" s="106"/>
      <c r="K43" s="106"/>
      <c r="L43" s="142"/>
    </row>
    <row r="44" spans="2:12" ht="30" customHeight="1" x14ac:dyDescent="0.25">
      <c r="B44" s="81"/>
      <c r="C44" s="82" t="s">
        <v>209</v>
      </c>
      <c r="D44" s="83"/>
      <c r="E44" s="93" t="s">
        <v>119</v>
      </c>
      <c r="F44" s="94"/>
      <c r="G44" s="95"/>
      <c r="H44" s="95"/>
      <c r="I44" s="95"/>
      <c r="J44" s="96"/>
      <c r="K44" s="97">
        <f>SUM(K45:K57)</f>
        <v>58000000</v>
      </c>
      <c r="L44" s="139"/>
    </row>
    <row r="45" spans="2:12" ht="145.80000000000001" x14ac:dyDescent="0.25">
      <c r="B45" s="87"/>
      <c r="C45" s="88"/>
      <c r="D45" s="89">
        <v>1</v>
      </c>
      <c r="E45" s="78" t="s">
        <v>97</v>
      </c>
      <c r="F45" s="39">
        <v>1</v>
      </c>
      <c r="G45" s="39" t="s">
        <v>13</v>
      </c>
      <c r="H45" s="39">
        <v>1</v>
      </c>
      <c r="I45" s="39" t="s">
        <v>25</v>
      </c>
      <c r="J45" s="40">
        <v>5000000</v>
      </c>
      <c r="K45" s="40">
        <f t="shared" ref="K45:K57" si="4">F45*H45*J45</f>
        <v>5000000</v>
      </c>
      <c r="L45" s="141" t="s">
        <v>509</v>
      </c>
    </row>
    <row r="46" spans="2:12" ht="145.80000000000001" x14ac:dyDescent="0.25">
      <c r="B46" s="87"/>
      <c r="C46" s="88"/>
      <c r="D46" s="89">
        <f>D45+1</f>
        <v>2</v>
      </c>
      <c r="E46" s="78" t="s">
        <v>98</v>
      </c>
      <c r="F46" s="39">
        <v>1</v>
      </c>
      <c r="G46" s="39" t="s">
        <v>13</v>
      </c>
      <c r="H46" s="39">
        <v>1</v>
      </c>
      <c r="I46" s="39" t="s">
        <v>25</v>
      </c>
      <c r="J46" s="40">
        <v>5000000</v>
      </c>
      <c r="K46" s="40">
        <f t="shared" si="4"/>
        <v>5000000</v>
      </c>
      <c r="L46" s="141" t="s">
        <v>510</v>
      </c>
    </row>
    <row r="47" spans="2:12" ht="108.6" customHeight="1" x14ac:dyDescent="0.25">
      <c r="B47" s="87"/>
      <c r="C47" s="88"/>
      <c r="D47" s="89">
        <f t="shared" ref="D47:D57" si="5">D46+1</f>
        <v>3</v>
      </c>
      <c r="E47" s="78" t="s">
        <v>99</v>
      </c>
      <c r="F47" s="39">
        <v>1</v>
      </c>
      <c r="G47" s="39" t="s">
        <v>13</v>
      </c>
      <c r="H47" s="39">
        <v>1</v>
      </c>
      <c r="I47" s="39" t="s">
        <v>25</v>
      </c>
      <c r="J47" s="40">
        <v>5000000</v>
      </c>
      <c r="K47" s="40">
        <f t="shared" si="4"/>
        <v>5000000</v>
      </c>
      <c r="L47" s="141" t="s">
        <v>511</v>
      </c>
    </row>
    <row r="48" spans="2:12" ht="151.19999999999999" customHeight="1" x14ac:dyDescent="0.25">
      <c r="B48" s="87"/>
      <c r="C48" s="88"/>
      <c r="D48" s="89">
        <f t="shared" si="5"/>
        <v>4</v>
      </c>
      <c r="E48" s="78" t="s">
        <v>100</v>
      </c>
      <c r="F48" s="39">
        <v>1</v>
      </c>
      <c r="G48" s="39" t="s">
        <v>13</v>
      </c>
      <c r="H48" s="39">
        <v>1</v>
      </c>
      <c r="I48" s="39" t="s">
        <v>25</v>
      </c>
      <c r="J48" s="40">
        <v>5000000</v>
      </c>
      <c r="K48" s="40">
        <f t="shared" si="4"/>
        <v>5000000</v>
      </c>
      <c r="L48" s="141" t="s">
        <v>509</v>
      </c>
    </row>
    <row r="49" spans="2:12" ht="145.80000000000001" x14ac:dyDescent="0.25">
      <c r="B49" s="87"/>
      <c r="C49" s="88"/>
      <c r="D49" s="89">
        <f t="shared" si="5"/>
        <v>5</v>
      </c>
      <c r="E49" s="78" t="s">
        <v>101</v>
      </c>
      <c r="F49" s="39">
        <v>1</v>
      </c>
      <c r="G49" s="39" t="s">
        <v>13</v>
      </c>
      <c r="H49" s="39">
        <v>1</v>
      </c>
      <c r="I49" s="39" t="s">
        <v>25</v>
      </c>
      <c r="J49" s="40">
        <v>5000000</v>
      </c>
      <c r="K49" s="40">
        <f t="shared" si="4"/>
        <v>5000000</v>
      </c>
      <c r="L49" s="141" t="s">
        <v>512</v>
      </c>
    </row>
    <row r="50" spans="2:12" ht="81" x14ac:dyDescent="0.25">
      <c r="B50" s="87"/>
      <c r="C50" s="88"/>
      <c r="D50" s="89">
        <f t="shared" si="5"/>
        <v>6</v>
      </c>
      <c r="E50" s="78" t="s">
        <v>102</v>
      </c>
      <c r="F50" s="39">
        <v>1</v>
      </c>
      <c r="G50" s="39" t="s">
        <v>13</v>
      </c>
      <c r="H50" s="39">
        <v>1</v>
      </c>
      <c r="I50" s="39" t="s">
        <v>25</v>
      </c>
      <c r="J50" s="40">
        <v>5000000</v>
      </c>
      <c r="K50" s="40">
        <f t="shared" si="4"/>
        <v>5000000</v>
      </c>
      <c r="L50" s="141" t="s">
        <v>513</v>
      </c>
    </row>
    <row r="51" spans="2:12" ht="81" x14ac:dyDescent="0.25">
      <c r="B51" s="87"/>
      <c r="C51" s="88"/>
      <c r="D51" s="89">
        <f t="shared" si="5"/>
        <v>7</v>
      </c>
      <c r="E51" s="78" t="s">
        <v>103</v>
      </c>
      <c r="F51" s="39">
        <v>1</v>
      </c>
      <c r="G51" s="39" t="s">
        <v>13</v>
      </c>
      <c r="H51" s="39">
        <v>1</v>
      </c>
      <c r="I51" s="39" t="s">
        <v>25</v>
      </c>
      <c r="J51" s="40">
        <v>5000000</v>
      </c>
      <c r="K51" s="40">
        <f t="shared" si="4"/>
        <v>5000000</v>
      </c>
      <c r="L51" s="141" t="s">
        <v>513</v>
      </c>
    </row>
    <row r="52" spans="2:12" ht="81" x14ac:dyDescent="0.25">
      <c r="B52" s="87"/>
      <c r="C52" s="88"/>
      <c r="D52" s="89">
        <f t="shared" si="5"/>
        <v>8</v>
      </c>
      <c r="E52" s="78" t="s">
        <v>104</v>
      </c>
      <c r="F52" s="39">
        <v>1</v>
      </c>
      <c r="G52" s="39" t="s">
        <v>13</v>
      </c>
      <c r="H52" s="39">
        <v>1</v>
      </c>
      <c r="I52" s="39" t="s">
        <v>25</v>
      </c>
      <c r="J52" s="40">
        <v>5000000</v>
      </c>
      <c r="K52" s="40">
        <f t="shared" si="4"/>
        <v>5000000</v>
      </c>
      <c r="L52" s="141" t="s">
        <v>513</v>
      </c>
    </row>
    <row r="53" spans="2:12" ht="81" x14ac:dyDescent="0.25">
      <c r="B53" s="87"/>
      <c r="C53" s="88"/>
      <c r="D53" s="89">
        <f t="shared" si="5"/>
        <v>9</v>
      </c>
      <c r="E53" s="78" t="s">
        <v>105</v>
      </c>
      <c r="F53" s="39">
        <v>1</v>
      </c>
      <c r="G53" s="39" t="s">
        <v>13</v>
      </c>
      <c r="H53" s="39">
        <v>1</v>
      </c>
      <c r="I53" s="39" t="s">
        <v>25</v>
      </c>
      <c r="J53" s="40">
        <v>5000000</v>
      </c>
      <c r="K53" s="40">
        <f t="shared" si="4"/>
        <v>5000000</v>
      </c>
      <c r="L53" s="141" t="s">
        <v>513</v>
      </c>
    </row>
    <row r="54" spans="2:12" ht="81" x14ac:dyDescent="0.25">
      <c r="B54" s="87"/>
      <c r="C54" s="88"/>
      <c r="D54" s="89">
        <f t="shared" si="5"/>
        <v>10</v>
      </c>
      <c r="E54" s="78" t="s">
        <v>108</v>
      </c>
      <c r="F54" s="39">
        <v>1</v>
      </c>
      <c r="G54" s="39" t="s">
        <v>13</v>
      </c>
      <c r="H54" s="39">
        <v>1</v>
      </c>
      <c r="I54" s="39" t="s">
        <v>25</v>
      </c>
      <c r="J54" s="40">
        <v>5500000</v>
      </c>
      <c r="K54" s="40">
        <f t="shared" si="4"/>
        <v>5500000</v>
      </c>
      <c r="L54" s="141" t="s">
        <v>513</v>
      </c>
    </row>
    <row r="55" spans="2:12" ht="30" customHeight="1" x14ac:dyDescent="0.25">
      <c r="B55" s="87"/>
      <c r="C55" s="88"/>
      <c r="D55" s="89">
        <f t="shared" si="5"/>
        <v>11</v>
      </c>
      <c r="E55" s="78" t="s">
        <v>70</v>
      </c>
      <c r="F55" s="39">
        <v>10</v>
      </c>
      <c r="G55" s="39" t="s">
        <v>13</v>
      </c>
      <c r="H55" s="39">
        <v>1</v>
      </c>
      <c r="I55" s="39" t="s">
        <v>26</v>
      </c>
      <c r="J55" s="40">
        <v>250000</v>
      </c>
      <c r="K55" s="40">
        <f t="shared" si="4"/>
        <v>2500000</v>
      </c>
      <c r="L55" s="141" t="s">
        <v>514</v>
      </c>
    </row>
    <row r="56" spans="2:12" ht="48.6" x14ac:dyDescent="0.25">
      <c r="B56" s="87"/>
      <c r="C56" s="88"/>
      <c r="D56" s="89">
        <f t="shared" si="5"/>
        <v>12</v>
      </c>
      <c r="E56" s="78" t="s">
        <v>109</v>
      </c>
      <c r="F56" s="39">
        <v>10</v>
      </c>
      <c r="G56" s="39" t="s">
        <v>13</v>
      </c>
      <c r="H56" s="39">
        <v>1</v>
      </c>
      <c r="I56" s="39" t="s">
        <v>26</v>
      </c>
      <c r="J56" s="40">
        <v>200000</v>
      </c>
      <c r="K56" s="40">
        <f t="shared" si="4"/>
        <v>2000000</v>
      </c>
      <c r="L56" s="141" t="s">
        <v>515</v>
      </c>
    </row>
    <row r="57" spans="2:12" ht="49.2" thickBot="1" x14ac:dyDescent="0.3">
      <c r="B57" s="90"/>
      <c r="C57" s="91"/>
      <c r="D57" s="92">
        <f t="shared" si="5"/>
        <v>13</v>
      </c>
      <c r="E57" s="80" t="s">
        <v>38</v>
      </c>
      <c r="F57" s="42">
        <v>20</v>
      </c>
      <c r="G57" s="42" t="s">
        <v>13</v>
      </c>
      <c r="H57" s="42">
        <v>1</v>
      </c>
      <c r="I57" s="42" t="s">
        <v>26</v>
      </c>
      <c r="J57" s="43">
        <v>150000</v>
      </c>
      <c r="K57" s="40">
        <f t="shared" si="4"/>
        <v>3000000</v>
      </c>
      <c r="L57" s="141" t="s">
        <v>516</v>
      </c>
    </row>
    <row r="58" spans="2:12" ht="16.8" thickBot="1" x14ac:dyDescent="0.3">
      <c r="B58" s="103"/>
      <c r="C58" s="104"/>
      <c r="D58" s="104"/>
      <c r="E58" s="68"/>
      <c r="F58" s="105"/>
      <c r="G58" s="105"/>
      <c r="H58" s="105"/>
      <c r="I58" s="105"/>
      <c r="J58" s="106"/>
      <c r="K58" s="106"/>
      <c r="L58" s="142"/>
    </row>
    <row r="59" spans="2:12" ht="30" customHeight="1" x14ac:dyDescent="0.25">
      <c r="B59" s="81"/>
      <c r="C59" s="82" t="s">
        <v>210</v>
      </c>
      <c r="D59" s="83"/>
      <c r="E59" s="93" t="s">
        <v>72</v>
      </c>
      <c r="F59" s="94"/>
      <c r="G59" s="95"/>
      <c r="H59" s="95"/>
      <c r="I59" s="95"/>
      <c r="J59" s="96"/>
      <c r="K59" s="97">
        <f>SUM(K60:K65)</f>
        <v>134750000</v>
      </c>
      <c r="L59" s="139"/>
    </row>
    <row r="60" spans="2:12" ht="30" customHeight="1" x14ac:dyDescent="0.25">
      <c r="B60" s="87"/>
      <c r="C60" s="88"/>
      <c r="D60" s="89">
        <v>1</v>
      </c>
      <c r="E60" s="107" t="s">
        <v>73</v>
      </c>
      <c r="F60" s="13">
        <v>10</v>
      </c>
      <c r="G60" s="14" t="s">
        <v>43</v>
      </c>
      <c r="H60" s="14">
        <v>1</v>
      </c>
      <c r="I60" s="14" t="s">
        <v>36</v>
      </c>
      <c r="J60" s="15">
        <v>300000</v>
      </c>
      <c r="K60" s="40">
        <f t="shared" ref="K60:K65" si="6">F60*H60*J60</f>
        <v>3000000</v>
      </c>
      <c r="L60" s="141" t="s">
        <v>254</v>
      </c>
    </row>
    <row r="61" spans="2:12" ht="30" customHeight="1" x14ac:dyDescent="0.25">
      <c r="B61" s="87"/>
      <c r="C61" s="88"/>
      <c r="D61" s="89">
        <f>D60+1</f>
        <v>2</v>
      </c>
      <c r="E61" s="107" t="s">
        <v>110</v>
      </c>
      <c r="F61" s="13">
        <v>20</v>
      </c>
      <c r="G61" s="14" t="s">
        <v>54</v>
      </c>
      <c r="H61" s="14">
        <v>1</v>
      </c>
      <c r="I61" s="14" t="s">
        <v>36</v>
      </c>
      <c r="J61" s="15">
        <v>40000</v>
      </c>
      <c r="K61" s="40">
        <f t="shared" si="6"/>
        <v>800000</v>
      </c>
      <c r="L61" s="141" t="s">
        <v>257</v>
      </c>
    </row>
    <row r="62" spans="2:12" ht="30" customHeight="1" x14ac:dyDescent="0.25">
      <c r="B62" s="87"/>
      <c r="C62" s="88"/>
      <c r="D62" s="89">
        <f t="shared" ref="D62:D65" si="7">D61+1</f>
        <v>3</v>
      </c>
      <c r="E62" s="107" t="s">
        <v>111</v>
      </c>
      <c r="F62" s="13">
        <v>7000</v>
      </c>
      <c r="G62" s="14" t="s">
        <v>54</v>
      </c>
      <c r="H62" s="14">
        <v>1</v>
      </c>
      <c r="I62" s="14" t="s">
        <v>36</v>
      </c>
      <c r="J62" s="15">
        <v>15000</v>
      </c>
      <c r="K62" s="40">
        <f t="shared" si="6"/>
        <v>105000000</v>
      </c>
      <c r="L62" s="141" t="s">
        <v>255</v>
      </c>
    </row>
    <row r="63" spans="2:12" ht="40.799999999999997" customHeight="1" x14ac:dyDescent="0.25">
      <c r="B63" s="87"/>
      <c r="C63" s="88"/>
      <c r="D63" s="89">
        <f t="shared" si="7"/>
        <v>4</v>
      </c>
      <c r="E63" s="107" t="s">
        <v>113</v>
      </c>
      <c r="F63" s="13">
        <v>400</v>
      </c>
      <c r="G63" s="14" t="s">
        <v>54</v>
      </c>
      <c r="H63" s="14">
        <v>1</v>
      </c>
      <c r="I63" s="14" t="s">
        <v>36</v>
      </c>
      <c r="J63" s="15">
        <v>15000</v>
      </c>
      <c r="K63" s="40">
        <f t="shared" si="6"/>
        <v>6000000</v>
      </c>
      <c r="L63" s="141" t="s">
        <v>255</v>
      </c>
    </row>
    <row r="64" spans="2:12" ht="51.6" customHeight="1" x14ac:dyDescent="0.25">
      <c r="B64" s="87"/>
      <c r="C64" s="88"/>
      <c r="D64" s="89">
        <f t="shared" si="7"/>
        <v>5</v>
      </c>
      <c r="E64" s="107" t="s">
        <v>112</v>
      </c>
      <c r="F64" s="34">
        <v>400</v>
      </c>
      <c r="G64" s="35" t="s">
        <v>54</v>
      </c>
      <c r="H64" s="14">
        <v>1</v>
      </c>
      <c r="I64" s="35" t="s">
        <v>36</v>
      </c>
      <c r="J64" s="36">
        <v>35000</v>
      </c>
      <c r="K64" s="40">
        <f t="shared" si="6"/>
        <v>14000000</v>
      </c>
      <c r="L64" s="141" t="s">
        <v>256</v>
      </c>
    </row>
    <row r="65" spans="2:12" ht="40.799999999999997" customHeight="1" thickBot="1" x14ac:dyDescent="0.3">
      <c r="B65" s="87"/>
      <c r="C65" s="88"/>
      <c r="D65" s="89">
        <f t="shared" si="7"/>
        <v>6</v>
      </c>
      <c r="E65" s="107" t="s">
        <v>114</v>
      </c>
      <c r="F65" s="34">
        <f>5*34</f>
        <v>170</v>
      </c>
      <c r="G65" s="35" t="s">
        <v>54</v>
      </c>
      <c r="H65" s="14">
        <v>1</v>
      </c>
      <c r="I65" s="35" t="s">
        <v>36</v>
      </c>
      <c r="J65" s="36">
        <v>35000</v>
      </c>
      <c r="K65" s="40">
        <f t="shared" si="6"/>
        <v>5950000</v>
      </c>
      <c r="L65" s="141" t="s">
        <v>256</v>
      </c>
    </row>
    <row r="66" spans="2:12" ht="16.8" thickBot="1" x14ac:dyDescent="0.3">
      <c r="B66" s="103"/>
      <c r="C66" s="104"/>
      <c r="D66" s="104"/>
      <c r="E66" s="68"/>
      <c r="F66" s="105"/>
      <c r="G66" s="105"/>
      <c r="H66" s="105"/>
      <c r="I66" s="105"/>
      <c r="J66" s="106"/>
      <c r="K66" s="106"/>
      <c r="L66" s="142"/>
    </row>
    <row r="67" spans="2:12" ht="30" customHeight="1" x14ac:dyDescent="0.25">
      <c r="B67" s="81"/>
      <c r="C67" s="82" t="s">
        <v>211</v>
      </c>
      <c r="D67" s="83"/>
      <c r="E67" s="93" t="s">
        <v>71</v>
      </c>
      <c r="F67" s="94"/>
      <c r="G67" s="95"/>
      <c r="H67" s="95"/>
      <c r="I67" s="95"/>
      <c r="J67" s="96"/>
      <c r="K67" s="97">
        <f>SUM(K68:K74)</f>
        <v>547200000</v>
      </c>
      <c r="L67" s="139"/>
    </row>
    <row r="68" spans="2:12" ht="40.799999999999997" customHeight="1" x14ac:dyDescent="0.25">
      <c r="B68" s="87"/>
      <c r="C68" s="88"/>
      <c r="D68" s="89">
        <v>1</v>
      </c>
      <c r="E68" s="107" t="s">
        <v>21</v>
      </c>
      <c r="F68" s="13">
        <v>5000</v>
      </c>
      <c r="G68" s="14" t="s">
        <v>1</v>
      </c>
      <c r="H68" s="14">
        <v>1</v>
      </c>
      <c r="I68" s="14" t="s">
        <v>25</v>
      </c>
      <c r="J68" s="15">
        <v>7000</v>
      </c>
      <c r="K68" s="40">
        <f t="shared" ref="K68:K74" si="8">F68*H68*J68</f>
        <v>35000000</v>
      </c>
      <c r="L68" s="141" t="s">
        <v>258</v>
      </c>
    </row>
    <row r="69" spans="2:12" ht="30" customHeight="1" x14ac:dyDescent="0.25">
      <c r="B69" s="87"/>
      <c r="C69" s="88"/>
      <c r="D69" s="89">
        <f>D68+1</f>
        <v>2</v>
      </c>
      <c r="E69" s="107" t="s">
        <v>42</v>
      </c>
      <c r="F69" s="13">
        <v>200</v>
      </c>
      <c r="G69" s="14" t="s">
        <v>43</v>
      </c>
      <c r="H69" s="14">
        <v>1</v>
      </c>
      <c r="I69" s="14" t="s">
        <v>25</v>
      </c>
      <c r="J69" s="15">
        <v>50000</v>
      </c>
      <c r="K69" s="40">
        <f t="shared" si="8"/>
        <v>10000000</v>
      </c>
      <c r="L69" s="141" t="s">
        <v>259</v>
      </c>
    </row>
    <row r="70" spans="2:12" ht="63" customHeight="1" x14ac:dyDescent="0.25">
      <c r="B70" s="87"/>
      <c r="C70" s="88"/>
      <c r="D70" s="89">
        <f t="shared" ref="D70:D74" si="9">D69+1</f>
        <v>3</v>
      </c>
      <c r="E70" s="107" t="s">
        <v>52</v>
      </c>
      <c r="F70" s="34">
        <v>300</v>
      </c>
      <c r="G70" s="35" t="s">
        <v>4</v>
      </c>
      <c r="H70" s="35">
        <v>1</v>
      </c>
      <c r="I70" s="35" t="s">
        <v>25</v>
      </c>
      <c r="J70" s="36">
        <v>25000</v>
      </c>
      <c r="K70" s="40">
        <f t="shared" si="8"/>
        <v>7500000</v>
      </c>
      <c r="L70" s="133" t="s">
        <v>290</v>
      </c>
    </row>
    <row r="71" spans="2:12" ht="30" customHeight="1" x14ac:dyDescent="0.25">
      <c r="B71" s="121"/>
      <c r="C71" s="122"/>
      <c r="D71" s="89">
        <f t="shared" si="9"/>
        <v>4</v>
      </c>
      <c r="E71" s="31" t="s">
        <v>445</v>
      </c>
      <c r="F71" s="44">
        <v>118</v>
      </c>
      <c r="G71" s="44" t="s">
        <v>4</v>
      </c>
      <c r="H71" s="44">
        <v>1</v>
      </c>
      <c r="I71" s="44" t="s">
        <v>25</v>
      </c>
      <c r="J71" s="55">
        <v>150000</v>
      </c>
      <c r="K71" s="56">
        <f t="shared" si="8"/>
        <v>17700000</v>
      </c>
      <c r="L71" s="134" t="s">
        <v>446</v>
      </c>
    </row>
    <row r="72" spans="2:12" ht="30" customHeight="1" x14ac:dyDescent="0.25">
      <c r="B72" s="121"/>
      <c r="C72" s="122"/>
      <c r="D72" s="89">
        <f t="shared" ref="D72" si="10">D71+1</f>
        <v>5</v>
      </c>
      <c r="E72" s="31" t="s">
        <v>465</v>
      </c>
      <c r="F72" s="44">
        <v>200</v>
      </c>
      <c r="G72" s="44" t="s">
        <v>4</v>
      </c>
      <c r="H72" s="44">
        <v>1</v>
      </c>
      <c r="I72" s="44" t="s">
        <v>25</v>
      </c>
      <c r="J72" s="55">
        <v>200000</v>
      </c>
      <c r="K72" s="56">
        <f t="shared" ref="K72" si="11">F72*H72*J72</f>
        <v>40000000</v>
      </c>
      <c r="L72" s="134" t="s">
        <v>446</v>
      </c>
    </row>
    <row r="73" spans="2:12" ht="183.6" customHeight="1" x14ac:dyDescent="0.25">
      <c r="B73" s="112"/>
      <c r="C73" s="100"/>
      <c r="D73" s="89">
        <f t="shared" si="9"/>
        <v>6</v>
      </c>
      <c r="E73" s="12" t="s">
        <v>499</v>
      </c>
      <c r="F73" s="35">
        <v>1000</v>
      </c>
      <c r="G73" s="35" t="s">
        <v>4</v>
      </c>
      <c r="H73" s="35">
        <v>1</v>
      </c>
      <c r="I73" s="35" t="s">
        <v>25</v>
      </c>
      <c r="J73" s="53">
        <v>350000</v>
      </c>
      <c r="K73" s="54">
        <f>F73*H73*J73</f>
        <v>350000000</v>
      </c>
      <c r="L73" s="133" t="s">
        <v>500</v>
      </c>
    </row>
    <row r="74" spans="2:12" ht="141.6" customHeight="1" thickBot="1" x14ac:dyDescent="0.3">
      <c r="B74" s="113"/>
      <c r="C74" s="114"/>
      <c r="D74" s="89">
        <f t="shared" si="9"/>
        <v>7</v>
      </c>
      <c r="E74" s="57" t="s">
        <v>501</v>
      </c>
      <c r="F74" s="37">
        <v>300</v>
      </c>
      <c r="G74" s="37" t="s">
        <v>4</v>
      </c>
      <c r="H74" s="37">
        <v>1</v>
      </c>
      <c r="I74" s="37" t="s">
        <v>25</v>
      </c>
      <c r="J74" s="58">
        <v>290000</v>
      </c>
      <c r="K74" s="59">
        <f t="shared" si="8"/>
        <v>87000000</v>
      </c>
      <c r="L74" s="130" t="s">
        <v>504</v>
      </c>
    </row>
    <row r="75" spans="2:12" ht="16.8" thickBot="1" x14ac:dyDescent="0.3">
      <c r="B75" s="103"/>
      <c r="C75" s="104"/>
      <c r="D75" s="104"/>
      <c r="E75" s="68"/>
      <c r="F75" s="105"/>
      <c r="G75" s="105"/>
      <c r="H75" s="105"/>
      <c r="I75" s="105"/>
      <c r="J75" s="106"/>
      <c r="K75" s="106"/>
      <c r="L75" s="142"/>
    </row>
    <row r="76" spans="2:12" ht="30.6" customHeight="1" x14ac:dyDescent="0.25">
      <c r="B76" s="81"/>
      <c r="C76" s="82" t="s">
        <v>301</v>
      </c>
      <c r="D76" s="83"/>
      <c r="E76" s="93" t="s">
        <v>196</v>
      </c>
      <c r="F76" s="94"/>
      <c r="G76" s="95"/>
      <c r="H76" s="95"/>
      <c r="I76" s="95"/>
      <c r="J76" s="96"/>
      <c r="K76" s="97">
        <f>SUM(K77:K78)</f>
        <v>35000000</v>
      </c>
      <c r="L76" s="139"/>
    </row>
    <row r="77" spans="2:12" ht="77.400000000000006" customHeight="1" x14ac:dyDescent="0.25">
      <c r="B77" s="87"/>
      <c r="C77" s="109"/>
      <c r="D77" s="110">
        <v>1</v>
      </c>
      <c r="E77" s="111" t="s">
        <v>116</v>
      </c>
      <c r="F77" s="13">
        <v>1</v>
      </c>
      <c r="G77" s="14" t="s">
        <v>0</v>
      </c>
      <c r="H77" s="14">
        <v>1</v>
      </c>
      <c r="I77" s="14" t="s">
        <v>26</v>
      </c>
      <c r="J77" s="15">
        <v>20000000</v>
      </c>
      <c r="K77" s="40">
        <f>F77*H77*J77</f>
        <v>20000000</v>
      </c>
      <c r="L77" s="16" t="s">
        <v>285</v>
      </c>
    </row>
    <row r="78" spans="2:12" ht="77.400000000000006" customHeight="1" thickBot="1" x14ac:dyDescent="0.3">
      <c r="B78" s="90"/>
      <c r="C78" s="91"/>
      <c r="D78" s="92">
        <f>D77+1</f>
        <v>2</v>
      </c>
      <c r="E78" s="108" t="s">
        <v>67</v>
      </c>
      <c r="F78" s="22">
        <v>1</v>
      </c>
      <c r="G78" s="23" t="s">
        <v>1</v>
      </c>
      <c r="H78" s="23">
        <v>1</v>
      </c>
      <c r="I78" s="23" t="s">
        <v>26</v>
      </c>
      <c r="J78" s="24">
        <v>15000000</v>
      </c>
      <c r="K78" s="43">
        <f>F78*H78*J78</f>
        <v>15000000</v>
      </c>
      <c r="L78" s="16" t="s">
        <v>286</v>
      </c>
    </row>
    <row r="79" spans="2:12" ht="16.8" thickBot="1" x14ac:dyDescent="0.3">
      <c r="B79" s="26"/>
      <c r="C79" s="77"/>
      <c r="D79" s="77"/>
      <c r="E79" s="27"/>
      <c r="F79" s="28"/>
      <c r="G79" s="29"/>
      <c r="H79" s="29"/>
      <c r="I79" s="29"/>
      <c r="J79" s="30"/>
      <c r="K79" s="135"/>
      <c r="L79" s="138"/>
    </row>
    <row r="80" spans="2:12" ht="30" customHeight="1" x14ac:dyDescent="0.25">
      <c r="B80" s="81" t="s">
        <v>6</v>
      </c>
      <c r="C80" s="82"/>
      <c r="D80" s="83"/>
      <c r="E80" s="93" t="s">
        <v>212</v>
      </c>
      <c r="F80" s="94"/>
      <c r="G80" s="95"/>
      <c r="H80" s="95"/>
      <c r="I80" s="95"/>
      <c r="J80" s="96"/>
      <c r="K80" s="97">
        <f>K81+K95+K103+K127+K135</f>
        <v>1635815000</v>
      </c>
      <c r="L80" s="139"/>
    </row>
    <row r="81" spans="2:12" ht="30" customHeight="1" x14ac:dyDescent="0.25">
      <c r="B81" s="121"/>
      <c r="C81" s="162" t="s">
        <v>128</v>
      </c>
      <c r="D81" s="244"/>
      <c r="E81" s="245" t="s">
        <v>165</v>
      </c>
      <c r="F81" s="246"/>
      <c r="G81" s="122"/>
      <c r="H81" s="122"/>
      <c r="I81" s="122"/>
      <c r="J81" s="247"/>
      <c r="K81" s="248">
        <f>SUM(K82:K93)</f>
        <v>442600000</v>
      </c>
      <c r="L81" s="249"/>
    </row>
    <row r="82" spans="2:12" ht="69" customHeight="1" x14ac:dyDescent="0.25">
      <c r="B82" s="112"/>
      <c r="C82" s="85"/>
      <c r="D82" s="110">
        <v>1</v>
      </c>
      <c r="E82" s="12" t="s">
        <v>55</v>
      </c>
      <c r="F82" s="34">
        <v>1</v>
      </c>
      <c r="G82" s="35" t="s">
        <v>1</v>
      </c>
      <c r="H82" s="35">
        <v>6</v>
      </c>
      <c r="I82" s="35" t="s">
        <v>26</v>
      </c>
      <c r="J82" s="36">
        <v>10000000</v>
      </c>
      <c r="K82" s="36">
        <f t="shared" ref="K82:K93" si="12">+J82*H82*F82</f>
        <v>60000000</v>
      </c>
      <c r="L82" s="16" t="s">
        <v>261</v>
      </c>
    </row>
    <row r="83" spans="2:12" ht="103.8" customHeight="1" x14ac:dyDescent="0.25">
      <c r="B83" s="112"/>
      <c r="C83" s="85"/>
      <c r="D83" s="89">
        <f>D82+1</f>
        <v>2</v>
      </c>
      <c r="E83" s="12" t="s">
        <v>179</v>
      </c>
      <c r="F83" s="13">
        <v>1</v>
      </c>
      <c r="G83" s="14" t="s">
        <v>1</v>
      </c>
      <c r="H83" s="14">
        <v>6</v>
      </c>
      <c r="I83" s="14" t="s">
        <v>26</v>
      </c>
      <c r="J83" s="15">
        <v>15000000</v>
      </c>
      <c r="K83" s="72">
        <f t="shared" si="12"/>
        <v>90000000</v>
      </c>
      <c r="L83" s="143" t="s">
        <v>291</v>
      </c>
    </row>
    <row r="84" spans="2:12" ht="50.4" customHeight="1" x14ac:dyDescent="0.25">
      <c r="B84" s="112"/>
      <c r="C84" s="85"/>
      <c r="D84" s="89">
        <f t="shared" ref="D84:D93" si="13">D83+1</f>
        <v>3</v>
      </c>
      <c r="E84" s="12" t="s">
        <v>30</v>
      </c>
      <c r="F84" s="13">
        <v>1</v>
      </c>
      <c r="G84" s="14" t="s">
        <v>1</v>
      </c>
      <c r="H84" s="14">
        <v>6</v>
      </c>
      <c r="I84" s="14" t="s">
        <v>26</v>
      </c>
      <c r="J84" s="15">
        <v>10000000</v>
      </c>
      <c r="K84" s="72">
        <f t="shared" si="12"/>
        <v>60000000</v>
      </c>
      <c r="L84" s="12" t="s">
        <v>242</v>
      </c>
    </row>
    <row r="85" spans="2:12" ht="37.049999999999997" customHeight="1" x14ac:dyDescent="0.25">
      <c r="B85" s="112"/>
      <c r="C85" s="85"/>
      <c r="D85" s="89">
        <f t="shared" si="13"/>
        <v>4</v>
      </c>
      <c r="E85" s="12" t="s">
        <v>56</v>
      </c>
      <c r="F85" s="13">
        <v>18</v>
      </c>
      <c r="G85" s="14" t="s">
        <v>57</v>
      </c>
      <c r="H85" s="14">
        <v>6</v>
      </c>
      <c r="I85" s="14" t="s">
        <v>26</v>
      </c>
      <c r="J85" s="15">
        <v>1000000</v>
      </c>
      <c r="K85" s="72">
        <f t="shared" si="12"/>
        <v>108000000</v>
      </c>
      <c r="L85" s="144" t="s">
        <v>243</v>
      </c>
    </row>
    <row r="86" spans="2:12" ht="37.049999999999997" customHeight="1" x14ac:dyDescent="0.25">
      <c r="B86" s="112"/>
      <c r="C86" s="85"/>
      <c r="D86" s="89">
        <f t="shared" si="13"/>
        <v>5</v>
      </c>
      <c r="E86" s="12" t="s">
        <v>77</v>
      </c>
      <c r="F86" s="13">
        <v>1</v>
      </c>
      <c r="G86" s="14" t="s">
        <v>1</v>
      </c>
      <c r="H86" s="14">
        <v>6</v>
      </c>
      <c r="I86" s="14" t="s">
        <v>26</v>
      </c>
      <c r="J86" s="15">
        <v>2000000</v>
      </c>
      <c r="K86" s="72">
        <f t="shared" si="12"/>
        <v>12000000</v>
      </c>
      <c r="L86" s="131" t="s">
        <v>262</v>
      </c>
    </row>
    <row r="87" spans="2:12" ht="30" customHeight="1" x14ac:dyDescent="0.25">
      <c r="B87" s="112"/>
      <c r="C87" s="85"/>
      <c r="D87" s="89">
        <f t="shared" si="13"/>
        <v>6</v>
      </c>
      <c r="E87" s="31" t="s">
        <v>177</v>
      </c>
      <c r="F87" s="44">
        <v>10</v>
      </c>
      <c r="G87" s="44" t="s">
        <v>2</v>
      </c>
      <c r="H87" s="44">
        <v>6</v>
      </c>
      <c r="I87" s="44" t="s">
        <v>26</v>
      </c>
      <c r="J87" s="55">
        <v>70000</v>
      </c>
      <c r="K87" s="72">
        <f t="shared" si="12"/>
        <v>4200000</v>
      </c>
      <c r="L87" s="131" t="s">
        <v>263</v>
      </c>
    </row>
    <row r="88" spans="2:12" ht="37.049999999999997" customHeight="1" x14ac:dyDescent="0.25">
      <c r="B88" s="112"/>
      <c r="C88" s="85"/>
      <c r="D88" s="110">
        <f t="shared" si="13"/>
        <v>7</v>
      </c>
      <c r="E88" s="12" t="s">
        <v>58</v>
      </c>
      <c r="F88" s="34">
        <v>4</v>
      </c>
      <c r="G88" s="35" t="s">
        <v>2</v>
      </c>
      <c r="H88" s="35">
        <v>6</v>
      </c>
      <c r="I88" s="35" t="s">
        <v>26</v>
      </c>
      <c r="J88" s="36">
        <v>600000</v>
      </c>
      <c r="K88" s="72">
        <f t="shared" si="12"/>
        <v>14400000</v>
      </c>
      <c r="L88" s="131" t="s">
        <v>273</v>
      </c>
    </row>
    <row r="89" spans="2:12" ht="37.049999999999997" customHeight="1" x14ac:dyDescent="0.25">
      <c r="B89" s="112"/>
      <c r="C89" s="85"/>
      <c r="D89" s="89">
        <f>D88+1</f>
        <v>8</v>
      </c>
      <c r="E89" s="12" t="s">
        <v>59</v>
      </c>
      <c r="F89" s="13">
        <v>1</v>
      </c>
      <c r="G89" s="14" t="s">
        <v>1</v>
      </c>
      <c r="H89" s="14">
        <v>1</v>
      </c>
      <c r="I89" s="14" t="s">
        <v>25</v>
      </c>
      <c r="J89" s="15">
        <v>10000000</v>
      </c>
      <c r="K89" s="72">
        <f t="shared" si="12"/>
        <v>10000000</v>
      </c>
      <c r="L89" s="131" t="s">
        <v>264</v>
      </c>
    </row>
    <row r="90" spans="2:12" ht="37.049999999999997" customHeight="1" x14ac:dyDescent="0.25">
      <c r="B90" s="112"/>
      <c r="C90" s="85"/>
      <c r="D90" s="110">
        <f t="shared" si="13"/>
        <v>9</v>
      </c>
      <c r="E90" s="12" t="s">
        <v>60</v>
      </c>
      <c r="F90" s="34">
        <f>F88*25</f>
        <v>100</v>
      </c>
      <c r="G90" s="35" t="s">
        <v>57</v>
      </c>
      <c r="H90" s="35">
        <v>6</v>
      </c>
      <c r="I90" s="35" t="s">
        <v>26</v>
      </c>
      <c r="J90" s="36">
        <v>10000</v>
      </c>
      <c r="K90" s="72">
        <f t="shared" si="12"/>
        <v>6000000</v>
      </c>
      <c r="L90" s="16" t="s">
        <v>265</v>
      </c>
    </row>
    <row r="91" spans="2:12" ht="37.049999999999997" customHeight="1" x14ac:dyDescent="0.25">
      <c r="B91" s="112"/>
      <c r="C91" s="85"/>
      <c r="D91" s="110">
        <f t="shared" si="13"/>
        <v>10</v>
      </c>
      <c r="E91" s="16" t="s">
        <v>163</v>
      </c>
      <c r="F91" s="35">
        <v>1</v>
      </c>
      <c r="G91" s="35" t="s">
        <v>2</v>
      </c>
      <c r="H91" s="35">
        <v>6</v>
      </c>
      <c r="I91" s="69" t="s">
        <v>26</v>
      </c>
      <c r="J91" s="69">
        <v>4000000</v>
      </c>
      <c r="K91" s="72">
        <f t="shared" si="12"/>
        <v>24000000</v>
      </c>
      <c r="L91" s="16" t="s">
        <v>266</v>
      </c>
    </row>
    <row r="92" spans="2:12" ht="37.049999999999997" customHeight="1" x14ac:dyDescent="0.25">
      <c r="B92" s="112"/>
      <c r="C92" s="85"/>
      <c r="D92" s="110">
        <f t="shared" si="13"/>
        <v>11</v>
      </c>
      <c r="E92" s="16" t="s">
        <v>164</v>
      </c>
      <c r="F92" s="35">
        <v>1</v>
      </c>
      <c r="G92" s="35" t="s">
        <v>2</v>
      </c>
      <c r="H92" s="35">
        <v>6</v>
      </c>
      <c r="I92" s="69" t="s">
        <v>26</v>
      </c>
      <c r="J92" s="69">
        <v>5000000</v>
      </c>
      <c r="K92" s="72">
        <f t="shared" si="12"/>
        <v>30000000</v>
      </c>
      <c r="L92" s="16" t="s">
        <v>266</v>
      </c>
    </row>
    <row r="93" spans="2:12" ht="37.049999999999997" customHeight="1" thickBot="1" x14ac:dyDescent="0.3">
      <c r="B93" s="113"/>
      <c r="C93" s="127"/>
      <c r="D93" s="115">
        <f t="shared" si="13"/>
        <v>12</v>
      </c>
      <c r="E93" s="25" t="s">
        <v>62</v>
      </c>
      <c r="F93" s="37">
        <v>1</v>
      </c>
      <c r="G93" s="37" t="s">
        <v>2</v>
      </c>
      <c r="H93" s="35">
        <v>6</v>
      </c>
      <c r="I93" s="70" t="s">
        <v>26</v>
      </c>
      <c r="J93" s="69">
        <v>4000000</v>
      </c>
      <c r="K93" s="72">
        <f t="shared" si="12"/>
        <v>24000000</v>
      </c>
      <c r="L93" s="16" t="s">
        <v>266</v>
      </c>
    </row>
    <row r="94" spans="2:12" ht="16.8" thickBot="1" x14ac:dyDescent="0.3">
      <c r="B94" s="103"/>
      <c r="C94" s="104"/>
      <c r="D94" s="104"/>
      <c r="E94" s="68"/>
      <c r="F94" s="105"/>
      <c r="G94" s="105"/>
      <c r="H94" s="105"/>
      <c r="I94" s="105"/>
      <c r="J94" s="106"/>
      <c r="K94" s="106"/>
      <c r="L94" s="142"/>
    </row>
    <row r="95" spans="2:12" ht="31.2" customHeight="1" x14ac:dyDescent="0.25">
      <c r="B95" s="120"/>
      <c r="C95" s="82" t="s">
        <v>130</v>
      </c>
      <c r="D95" s="83"/>
      <c r="E95" s="119" t="s">
        <v>61</v>
      </c>
      <c r="F95" s="8"/>
      <c r="G95" s="9"/>
      <c r="H95" s="9"/>
      <c r="I95" s="9"/>
      <c r="J95" s="10"/>
      <c r="K95" s="97">
        <f>SUM(K96:K101)</f>
        <v>129000000</v>
      </c>
      <c r="L95" s="139"/>
    </row>
    <row r="96" spans="2:12" ht="40.049999999999997" customHeight="1" x14ac:dyDescent="0.25">
      <c r="B96" s="112"/>
      <c r="C96" s="85"/>
      <c r="D96" s="89">
        <v>1</v>
      </c>
      <c r="E96" s="12" t="s">
        <v>174</v>
      </c>
      <c r="F96" s="13">
        <v>7</v>
      </c>
      <c r="G96" s="14" t="s">
        <v>2</v>
      </c>
      <c r="H96" s="14">
        <v>6</v>
      </c>
      <c r="I96" s="14" t="s">
        <v>26</v>
      </c>
      <c r="J96" s="15">
        <v>1000000</v>
      </c>
      <c r="K96" s="15">
        <f t="shared" ref="K96:K101" si="14">+J96*H96*F96</f>
        <v>42000000</v>
      </c>
      <c r="L96" s="132" t="s">
        <v>267</v>
      </c>
    </row>
    <row r="97" spans="2:12" ht="40.049999999999997" customHeight="1" x14ac:dyDescent="0.25">
      <c r="B97" s="112"/>
      <c r="C97" s="85"/>
      <c r="D97" s="89">
        <f>D96+1</f>
        <v>2</v>
      </c>
      <c r="E97" s="12" t="s">
        <v>44</v>
      </c>
      <c r="F97" s="13">
        <f>F96*15*5</f>
        <v>525</v>
      </c>
      <c r="G97" s="14" t="s">
        <v>57</v>
      </c>
      <c r="H97" s="14">
        <v>6</v>
      </c>
      <c r="I97" s="14" t="s">
        <v>26</v>
      </c>
      <c r="J97" s="15">
        <v>10000</v>
      </c>
      <c r="K97" s="15">
        <f t="shared" si="14"/>
        <v>31500000</v>
      </c>
      <c r="L97" s="16" t="s">
        <v>265</v>
      </c>
    </row>
    <row r="98" spans="2:12" ht="55.8" customHeight="1" x14ac:dyDescent="0.25">
      <c r="B98" s="112"/>
      <c r="C98" s="85"/>
      <c r="D98" s="110">
        <f t="shared" ref="D98:D101" si="15">D97+1</f>
        <v>3</v>
      </c>
      <c r="E98" s="16" t="s">
        <v>31</v>
      </c>
      <c r="F98" s="34">
        <v>300</v>
      </c>
      <c r="G98" s="35" t="s">
        <v>2</v>
      </c>
      <c r="H98" s="35">
        <v>6</v>
      </c>
      <c r="I98" s="35" t="s">
        <v>26</v>
      </c>
      <c r="J98" s="36">
        <v>10000</v>
      </c>
      <c r="K98" s="15">
        <f t="shared" si="14"/>
        <v>18000000</v>
      </c>
      <c r="L98" s="141" t="s">
        <v>233</v>
      </c>
    </row>
    <row r="99" spans="2:12" ht="40.049999999999997" customHeight="1" x14ac:dyDescent="0.25">
      <c r="B99" s="112"/>
      <c r="C99" s="85"/>
      <c r="D99" s="89">
        <f t="shared" si="15"/>
        <v>4</v>
      </c>
      <c r="E99" s="17" t="s">
        <v>166</v>
      </c>
      <c r="F99" s="13">
        <v>25</v>
      </c>
      <c r="G99" s="14" t="s">
        <v>2</v>
      </c>
      <c r="H99" s="14">
        <v>6</v>
      </c>
      <c r="I99" s="14" t="s">
        <v>26</v>
      </c>
      <c r="J99" s="15">
        <v>70000</v>
      </c>
      <c r="K99" s="15">
        <f t="shared" si="14"/>
        <v>10500000</v>
      </c>
      <c r="L99" s="132" t="s">
        <v>268</v>
      </c>
    </row>
    <row r="100" spans="2:12" ht="30.6" customHeight="1" x14ac:dyDescent="0.25">
      <c r="B100" s="112"/>
      <c r="C100" s="85"/>
      <c r="D100" s="89">
        <f t="shared" si="15"/>
        <v>5</v>
      </c>
      <c r="E100" s="12" t="s">
        <v>51</v>
      </c>
      <c r="F100" s="13">
        <v>10</v>
      </c>
      <c r="G100" s="14" t="s">
        <v>2</v>
      </c>
      <c r="H100" s="14">
        <v>6</v>
      </c>
      <c r="I100" s="14" t="s">
        <v>26</v>
      </c>
      <c r="J100" s="15">
        <v>200000</v>
      </c>
      <c r="K100" s="15">
        <f t="shared" si="14"/>
        <v>12000000</v>
      </c>
      <c r="L100" s="17" t="s">
        <v>269</v>
      </c>
    </row>
    <row r="101" spans="2:12" ht="40.049999999999997" customHeight="1" thickBot="1" x14ac:dyDescent="0.3">
      <c r="B101" s="113"/>
      <c r="C101" s="127"/>
      <c r="D101" s="92">
        <f t="shared" si="15"/>
        <v>6</v>
      </c>
      <c r="E101" s="57" t="s">
        <v>170</v>
      </c>
      <c r="F101" s="22">
        <v>2</v>
      </c>
      <c r="G101" s="23" t="s">
        <v>2</v>
      </c>
      <c r="H101" s="23">
        <v>1</v>
      </c>
      <c r="I101" s="23" t="s">
        <v>25</v>
      </c>
      <c r="J101" s="24">
        <v>7500000</v>
      </c>
      <c r="K101" s="15">
        <f t="shared" si="14"/>
        <v>15000000</v>
      </c>
      <c r="L101" s="16" t="s">
        <v>270</v>
      </c>
    </row>
    <row r="102" spans="2:12" ht="16.8" thickBot="1" x14ac:dyDescent="0.3">
      <c r="B102" s="103"/>
      <c r="C102" s="104"/>
      <c r="D102" s="104"/>
      <c r="E102" s="68"/>
      <c r="F102" s="105"/>
      <c r="G102" s="105"/>
      <c r="H102" s="105"/>
      <c r="I102" s="105"/>
      <c r="J102" s="106"/>
      <c r="K102" s="106"/>
      <c r="L102" s="142"/>
    </row>
    <row r="103" spans="2:12" ht="31.8" customHeight="1" x14ac:dyDescent="0.25">
      <c r="B103" s="250"/>
      <c r="C103" s="235" t="s">
        <v>209</v>
      </c>
      <c r="D103" s="236"/>
      <c r="E103" s="251" t="s">
        <v>169</v>
      </c>
      <c r="F103" s="252"/>
      <c r="G103" s="253"/>
      <c r="H103" s="253"/>
      <c r="I103" s="253"/>
      <c r="J103" s="254"/>
      <c r="K103" s="255">
        <f>SUM(K104:K125)</f>
        <v>797215000</v>
      </c>
      <c r="L103" s="256"/>
    </row>
    <row r="104" spans="2:12" ht="56.4" customHeight="1" x14ac:dyDescent="0.25">
      <c r="B104" s="112"/>
      <c r="C104" s="85"/>
      <c r="D104" s="110">
        <v>1</v>
      </c>
      <c r="E104" s="16" t="s">
        <v>449</v>
      </c>
      <c r="F104" s="34">
        <v>2</v>
      </c>
      <c r="G104" s="35" t="s">
        <v>0</v>
      </c>
      <c r="H104" s="14">
        <v>1</v>
      </c>
      <c r="I104" s="35" t="s">
        <v>25</v>
      </c>
      <c r="J104" s="36">
        <v>30000000</v>
      </c>
      <c r="K104" s="36">
        <f t="shared" ref="K104" si="16">+J104*H104*F104</f>
        <v>60000000</v>
      </c>
      <c r="L104" s="16" t="s">
        <v>450</v>
      </c>
    </row>
    <row r="105" spans="2:12" ht="57" customHeight="1" x14ac:dyDescent="0.25">
      <c r="B105" s="116"/>
      <c r="C105" s="126"/>
      <c r="D105" s="118">
        <f>D104+1</f>
        <v>2</v>
      </c>
      <c r="E105" s="49" t="s">
        <v>173</v>
      </c>
      <c r="F105" s="71">
        <v>1</v>
      </c>
      <c r="G105" s="48" t="s">
        <v>1</v>
      </c>
      <c r="H105" s="257">
        <v>6</v>
      </c>
      <c r="I105" s="48" t="s">
        <v>26</v>
      </c>
      <c r="J105" s="72">
        <v>2000000</v>
      </c>
      <c r="K105" s="72">
        <f t="shared" ref="K105:K125" si="17">+J105*H105*F105</f>
        <v>12000000</v>
      </c>
      <c r="L105" s="49" t="s">
        <v>271</v>
      </c>
    </row>
    <row r="106" spans="2:12" ht="40.049999999999997" customHeight="1" x14ac:dyDescent="0.25">
      <c r="B106" s="112"/>
      <c r="C106" s="85"/>
      <c r="D106" s="110">
        <f>D105+1</f>
        <v>3</v>
      </c>
      <c r="E106" s="12" t="s">
        <v>198</v>
      </c>
      <c r="F106" s="13">
        <v>18</v>
      </c>
      <c r="G106" s="14" t="s">
        <v>57</v>
      </c>
      <c r="H106" s="14">
        <v>6</v>
      </c>
      <c r="I106" s="14" t="s">
        <v>26</v>
      </c>
      <c r="J106" s="15">
        <v>1000000</v>
      </c>
      <c r="K106" s="36">
        <f t="shared" si="17"/>
        <v>108000000</v>
      </c>
      <c r="L106" s="16" t="s">
        <v>272</v>
      </c>
    </row>
    <row r="107" spans="2:12" ht="40.049999999999997" customHeight="1" x14ac:dyDescent="0.25">
      <c r="B107" s="112"/>
      <c r="C107" s="85"/>
      <c r="D107" s="110">
        <f t="shared" ref="D107:D125" si="18">D106+1</f>
        <v>4</v>
      </c>
      <c r="E107" s="12" t="s">
        <v>48</v>
      </c>
      <c r="F107" s="13">
        <v>6</v>
      </c>
      <c r="G107" s="14" t="s">
        <v>2</v>
      </c>
      <c r="H107" s="14">
        <v>6</v>
      </c>
      <c r="I107" s="14" t="s">
        <v>26</v>
      </c>
      <c r="J107" s="15">
        <v>600000</v>
      </c>
      <c r="K107" s="36">
        <f t="shared" si="17"/>
        <v>21600000</v>
      </c>
      <c r="L107" s="131" t="s">
        <v>273</v>
      </c>
    </row>
    <row r="108" spans="2:12" ht="40.049999999999997" customHeight="1" x14ac:dyDescent="0.25">
      <c r="B108" s="112"/>
      <c r="C108" s="85"/>
      <c r="D108" s="110">
        <f t="shared" si="18"/>
        <v>5</v>
      </c>
      <c r="E108" s="12" t="s">
        <v>167</v>
      </c>
      <c r="F108" s="13">
        <v>40</v>
      </c>
      <c r="G108" s="14" t="s">
        <v>2</v>
      </c>
      <c r="H108" s="14">
        <v>6</v>
      </c>
      <c r="I108" s="14" t="s">
        <v>26</v>
      </c>
      <c r="J108" s="15">
        <v>600000</v>
      </c>
      <c r="K108" s="36">
        <f t="shared" si="17"/>
        <v>144000000</v>
      </c>
      <c r="L108" s="131" t="s">
        <v>273</v>
      </c>
    </row>
    <row r="109" spans="2:12" ht="40.049999999999997" customHeight="1" x14ac:dyDescent="0.25">
      <c r="B109" s="112"/>
      <c r="C109" s="85"/>
      <c r="D109" s="110">
        <f t="shared" si="18"/>
        <v>6</v>
      </c>
      <c r="E109" s="12" t="s">
        <v>168</v>
      </c>
      <c r="F109" s="13">
        <v>50</v>
      </c>
      <c r="G109" s="14" t="s">
        <v>2</v>
      </c>
      <c r="H109" s="14">
        <v>6</v>
      </c>
      <c r="I109" s="14" t="s">
        <v>26</v>
      </c>
      <c r="J109" s="15">
        <v>400000</v>
      </c>
      <c r="K109" s="36">
        <f t="shared" si="17"/>
        <v>120000000</v>
      </c>
      <c r="L109" s="131" t="s">
        <v>273</v>
      </c>
    </row>
    <row r="110" spans="2:12" ht="30" customHeight="1" x14ac:dyDescent="0.25">
      <c r="B110" s="112"/>
      <c r="C110" s="85"/>
      <c r="D110" s="110">
        <f t="shared" si="18"/>
        <v>7</v>
      </c>
      <c r="E110" s="12" t="s">
        <v>39</v>
      </c>
      <c r="F110" s="34">
        <v>10</v>
      </c>
      <c r="G110" s="35" t="s">
        <v>2</v>
      </c>
      <c r="H110" s="14">
        <v>6</v>
      </c>
      <c r="I110" s="35" t="s">
        <v>26</v>
      </c>
      <c r="J110" s="36">
        <v>700000</v>
      </c>
      <c r="K110" s="36">
        <f t="shared" si="17"/>
        <v>42000000</v>
      </c>
      <c r="L110" s="141" t="s">
        <v>245</v>
      </c>
    </row>
    <row r="111" spans="2:12" ht="30.6" customHeight="1" x14ac:dyDescent="0.25">
      <c r="B111" s="112"/>
      <c r="C111" s="85"/>
      <c r="D111" s="110">
        <f t="shared" si="18"/>
        <v>8</v>
      </c>
      <c r="E111" s="12" t="s">
        <v>51</v>
      </c>
      <c r="F111" s="13">
        <v>6</v>
      </c>
      <c r="G111" s="14" t="s">
        <v>2</v>
      </c>
      <c r="H111" s="14">
        <v>6</v>
      </c>
      <c r="I111" s="14" t="s">
        <v>26</v>
      </c>
      <c r="J111" s="15">
        <v>200000</v>
      </c>
      <c r="K111" s="36">
        <f t="shared" si="17"/>
        <v>7200000</v>
      </c>
      <c r="L111" s="141" t="s">
        <v>246</v>
      </c>
    </row>
    <row r="112" spans="2:12" ht="40.049999999999997" customHeight="1" x14ac:dyDescent="0.25">
      <c r="B112" s="112"/>
      <c r="C112" s="85"/>
      <c r="D112" s="110">
        <f t="shared" si="18"/>
        <v>9</v>
      </c>
      <c r="E112" s="12" t="s">
        <v>44</v>
      </c>
      <c r="F112" s="34">
        <v>1600</v>
      </c>
      <c r="G112" s="35" t="s">
        <v>12</v>
      </c>
      <c r="H112" s="14">
        <v>6</v>
      </c>
      <c r="I112" s="35" t="s">
        <v>26</v>
      </c>
      <c r="J112" s="36">
        <v>10000</v>
      </c>
      <c r="K112" s="36">
        <f t="shared" si="17"/>
        <v>96000000</v>
      </c>
      <c r="L112" s="16" t="s">
        <v>265</v>
      </c>
    </row>
    <row r="113" spans="2:12" ht="30" customHeight="1" x14ac:dyDescent="0.25">
      <c r="B113" s="112"/>
      <c r="C113" s="85"/>
      <c r="D113" s="110">
        <f t="shared" si="18"/>
        <v>10</v>
      </c>
      <c r="E113" s="12" t="s">
        <v>178</v>
      </c>
      <c r="F113" s="34">
        <v>400</v>
      </c>
      <c r="G113" s="35" t="s">
        <v>12</v>
      </c>
      <c r="H113" s="14">
        <v>1</v>
      </c>
      <c r="I113" s="35" t="s">
        <v>25</v>
      </c>
      <c r="J113" s="36">
        <v>20000</v>
      </c>
      <c r="K113" s="36">
        <f t="shared" si="17"/>
        <v>8000000</v>
      </c>
      <c r="L113" s="141" t="s">
        <v>237</v>
      </c>
    </row>
    <row r="114" spans="2:12" ht="40.049999999999997" customHeight="1" x14ac:dyDescent="0.25">
      <c r="B114" s="112"/>
      <c r="C114" s="85"/>
      <c r="D114" s="110">
        <f t="shared" si="18"/>
        <v>11</v>
      </c>
      <c r="E114" s="16" t="s">
        <v>63</v>
      </c>
      <c r="F114" s="34">
        <v>100</v>
      </c>
      <c r="G114" s="35" t="s">
        <v>2</v>
      </c>
      <c r="H114" s="14">
        <v>6</v>
      </c>
      <c r="I114" s="35" t="s">
        <v>26</v>
      </c>
      <c r="J114" s="36">
        <v>15000</v>
      </c>
      <c r="K114" s="36">
        <f t="shared" si="17"/>
        <v>9000000</v>
      </c>
      <c r="L114" s="141" t="s">
        <v>236</v>
      </c>
    </row>
    <row r="115" spans="2:12" ht="40.049999999999997" customHeight="1" x14ac:dyDescent="0.25">
      <c r="B115" s="112"/>
      <c r="C115" s="85"/>
      <c r="D115" s="110">
        <f t="shared" si="18"/>
        <v>12</v>
      </c>
      <c r="E115" s="16" t="s">
        <v>64</v>
      </c>
      <c r="F115" s="34">
        <f>F114*2</f>
        <v>200</v>
      </c>
      <c r="G115" s="35" t="s">
        <v>2</v>
      </c>
      <c r="H115" s="14">
        <v>6</v>
      </c>
      <c r="I115" s="35" t="s">
        <v>26</v>
      </c>
      <c r="J115" s="36">
        <v>4000</v>
      </c>
      <c r="K115" s="36">
        <f t="shared" si="17"/>
        <v>4800000</v>
      </c>
      <c r="L115" s="141" t="s">
        <v>232</v>
      </c>
    </row>
    <row r="116" spans="2:12" ht="40.049999999999997" customHeight="1" x14ac:dyDescent="0.25">
      <c r="B116" s="112"/>
      <c r="C116" s="85"/>
      <c r="D116" s="110">
        <f t="shared" si="18"/>
        <v>13</v>
      </c>
      <c r="E116" s="12" t="s">
        <v>47</v>
      </c>
      <c r="F116" s="34">
        <v>2</v>
      </c>
      <c r="G116" s="35" t="s">
        <v>1</v>
      </c>
      <c r="H116" s="35">
        <v>1</v>
      </c>
      <c r="I116" s="35" t="s">
        <v>25</v>
      </c>
      <c r="J116" s="36">
        <v>5000000</v>
      </c>
      <c r="K116" s="36">
        <f t="shared" si="17"/>
        <v>10000000</v>
      </c>
      <c r="L116" s="16" t="s">
        <v>517</v>
      </c>
    </row>
    <row r="117" spans="2:12" ht="40.049999999999997" customHeight="1" x14ac:dyDescent="0.25">
      <c r="B117" s="112"/>
      <c r="C117" s="85"/>
      <c r="D117" s="110">
        <f t="shared" si="18"/>
        <v>14</v>
      </c>
      <c r="E117" s="12" t="s">
        <v>78</v>
      </c>
      <c r="F117" s="13">
        <v>1</v>
      </c>
      <c r="G117" s="14" t="s">
        <v>2</v>
      </c>
      <c r="H117" s="14">
        <v>1</v>
      </c>
      <c r="I117" s="14" t="s">
        <v>25</v>
      </c>
      <c r="J117" s="15">
        <v>7500000</v>
      </c>
      <c r="K117" s="36">
        <f t="shared" si="17"/>
        <v>7500000</v>
      </c>
      <c r="L117" s="16" t="s">
        <v>518</v>
      </c>
    </row>
    <row r="118" spans="2:12" ht="57" customHeight="1" x14ac:dyDescent="0.25">
      <c r="B118" s="112"/>
      <c r="C118" s="85"/>
      <c r="D118" s="110">
        <f t="shared" si="18"/>
        <v>15</v>
      </c>
      <c r="E118" s="16" t="s">
        <v>76</v>
      </c>
      <c r="F118" s="34">
        <v>1</v>
      </c>
      <c r="G118" s="35" t="s">
        <v>0</v>
      </c>
      <c r="H118" s="14">
        <v>1</v>
      </c>
      <c r="I118" s="35" t="s">
        <v>25</v>
      </c>
      <c r="J118" s="36">
        <v>12875000</v>
      </c>
      <c r="K118" s="36">
        <f t="shared" si="17"/>
        <v>12875000</v>
      </c>
      <c r="L118" s="16" t="s">
        <v>305</v>
      </c>
    </row>
    <row r="119" spans="2:12" ht="30" customHeight="1" x14ac:dyDescent="0.25">
      <c r="B119" s="112"/>
      <c r="C119" s="85"/>
      <c r="D119" s="110">
        <f t="shared" si="18"/>
        <v>16</v>
      </c>
      <c r="E119" s="16" t="s">
        <v>171</v>
      </c>
      <c r="F119" s="34">
        <v>1</v>
      </c>
      <c r="G119" s="35" t="s">
        <v>0</v>
      </c>
      <c r="H119" s="14">
        <v>1</v>
      </c>
      <c r="I119" s="35" t="s">
        <v>25</v>
      </c>
      <c r="J119" s="36">
        <v>12500000</v>
      </c>
      <c r="K119" s="36">
        <f t="shared" si="17"/>
        <v>12500000</v>
      </c>
      <c r="L119" s="16" t="s">
        <v>276</v>
      </c>
    </row>
    <row r="120" spans="2:12" ht="40.049999999999997" customHeight="1" x14ac:dyDescent="0.25">
      <c r="B120" s="112"/>
      <c r="C120" s="85"/>
      <c r="D120" s="110">
        <f t="shared" si="18"/>
        <v>17</v>
      </c>
      <c r="E120" s="16" t="s">
        <v>50</v>
      </c>
      <c r="F120" s="34">
        <v>1</v>
      </c>
      <c r="G120" s="35" t="s">
        <v>1</v>
      </c>
      <c r="H120" s="35">
        <v>1</v>
      </c>
      <c r="I120" s="35" t="s">
        <v>36</v>
      </c>
      <c r="J120" s="36">
        <v>1500000</v>
      </c>
      <c r="K120" s="36">
        <f t="shared" si="17"/>
        <v>1500000</v>
      </c>
      <c r="L120" s="16" t="s">
        <v>277</v>
      </c>
    </row>
    <row r="121" spans="2:12" ht="40.049999999999997" customHeight="1" x14ac:dyDescent="0.25">
      <c r="B121" s="112"/>
      <c r="C121" s="85"/>
      <c r="D121" s="110">
        <f t="shared" si="18"/>
        <v>18</v>
      </c>
      <c r="E121" s="16" t="s">
        <v>172</v>
      </c>
      <c r="F121" s="14">
        <v>2</v>
      </c>
      <c r="G121" s="14" t="s">
        <v>2</v>
      </c>
      <c r="H121" s="14">
        <v>6</v>
      </c>
      <c r="I121" s="32" t="s">
        <v>26</v>
      </c>
      <c r="J121" s="32">
        <v>6500000</v>
      </c>
      <c r="K121" s="36">
        <f t="shared" si="17"/>
        <v>78000000</v>
      </c>
      <c r="L121" s="16" t="s">
        <v>266</v>
      </c>
    </row>
    <row r="122" spans="2:12" ht="40.049999999999997" customHeight="1" x14ac:dyDescent="0.25">
      <c r="B122" s="121"/>
      <c r="C122" s="162"/>
      <c r="D122" s="123">
        <f t="shared" si="18"/>
        <v>19</v>
      </c>
      <c r="E122" s="226" t="s">
        <v>164</v>
      </c>
      <c r="F122" s="20">
        <v>1</v>
      </c>
      <c r="G122" s="20" t="s">
        <v>2</v>
      </c>
      <c r="H122" s="20">
        <v>6</v>
      </c>
      <c r="I122" s="227" t="s">
        <v>26</v>
      </c>
      <c r="J122" s="32">
        <v>5000000</v>
      </c>
      <c r="K122" s="228">
        <f t="shared" si="17"/>
        <v>30000000</v>
      </c>
      <c r="L122" s="226" t="s">
        <v>266</v>
      </c>
    </row>
    <row r="123" spans="2:12" ht="40.200000000000003" customHeight="1" x14ac:dyDescent="0.25">
      <c r="B123" s="112"/>
      <c r="C123" s="85"/>
      <c r="D123" s="110">
        <f t="shared" si="18"/>
        <v>20</v>
      </c>
      <c r="E123" s="16" t="s">
        <v>451</v>
      </c>
      <c r="F123" s="13">
        <v>2</v>
      </c>
      <c r="G123" s="14" t="s">
        <v>2</v>
      </c>
      <c r="H123" s="14">
        <v>6</v>
      </c>
      <c r="I123" s="14" t="s">
        <v>26</v>
      </c>
      <c r="J123" s="15">
        <v>600000</v>
      </c>
      <c r="K123" s="15">
        <f t="shared" si="17"/>
        <v>7200000</v>
      </c>
      <c r="L123" s="141" t="s">
        <v>454</v>
      </c>
    </row>
    <row r="124" spans="2:12" ht="40.200000000000003" customHeight="1" x14ac:dyDescent="0.25">
      <c r="B124" s="112"/>
      <c r="C124" s="85"/>
      <c r="D124" s="110">
        <f t="shared" si="18"/>
        <v>21</v>
      </c>
      <c r="E124" s="17" t="s">
        <v>452</v>
      </c>
      <c r="F124" s="13">
        <v>2</v>
      </c>
      <c r="G124" s="14" t="s">
        <v>2</v>
      </c>
      <c r="H124" s="14">
        <v>6</v>
      </c>
      <c r="I124" s="14" t="s">
        <v>26</v>
      </c>
      <c r="J124" s="15">
        <v>70000</v>
      </c>
      <c r="K124" s="15">
        <f t="shared" si="17"/>
        <v>840000</v>
      </c>
      <c r="L124" s="141" t="s">
        <v>455</v>
      </c>
    </row>
    <row r="125" spans="2:12" ht="30.6" customHeight="1" thickBot="1" x14ac:dyDescent="0.3">
      <c r="B125" s="113"/>
      <c r="C125" s="127"/>
      <c r="D125" s="115">
        <f t="shared" si="18"/>
        <v>22</v>
      </c>
      <c r="E125" s="57" t="s">
        <v>453</v>
      </c>
      <c r="F125" s="229">
        <v>1</v>
      </c>
      <c r="G125" s="37" t="s">
        <v>2</v>
      </c>
      <c r="H125" s="23">
        <v>6</v>
      </c>
      <c r="I125" s="37" t="s">
        <v>26</v>
      </c>
      <c r="J125" s="230">
        <v>700000</v>
      </c>
      <c r="K125" s="230">
        <f t="shared" si="17"/>
        <v>4200000</v>
      </c>
      <c r="L125" s="231" t="s">
        <v>456</v>
      </c>
    </row>
    <row r="126" spans="2:12" ht="16.8" thickBot="1" x14ac:dyDescent="0.3">
      <c r="B126" s="220"/>
      <c r="C126" s="221"/>
      <c r="D126" s="221"/>
      <c r="E126" s="222"/>
      <c r="F126" s="223"/>
      <c r="G126" s="223"/>
      <c r="H126" s="223"/>
      <c r="I126" s="223"/>
      <c r="J126" s="224"/>
      <c r="K126" s="224"/>
      <c r="L126" s="225"/>
    </row>
    <row r="127" spans="2:12" ht="31.2" customHeight="1" x14ac:dyDescent="0.25">
      <c r="B127" s="120"/>
      <c r="C127" s="82" t="s">
        <v>210</v>
      </c>
      <c r="D127" s="83"/>
      <c r="E127" s="119" t="s">
        <v>159</v>
      </c>
      <c r="F127" s="8"/>
      <c r="G127" s="9"/>
      <c r="H127" s="9"/>
      <c r="I127" s="9"/>
      <c r="J127" s="10"/>
      <c r="K127" s="97">
        <f>SUM(K128:K133)</f>
        <v>147000000</v>
      </c>
      <c r="L127" s="139"/>
    </row>
    <row r="128" spans="2:12" ht="81" x14ac:dyDescent="0.25">
      <c r="B128" s="112"/>
      <c r="C128" s="100"/>
      <c r="D128" s="89">
        <v>1</v>
      </c>
      <c r="E128" s="12" t="s">
        <v>34</v>
      </c>
      <c r="F128" s="13">
        <v>1</v>
      </c>
      <c r="G128" s="14" t="s">
        <v>13</v>
      </c>
      <c r="H128" s="14">
        <v>6</v>
      </c>
      <c r="I128" s="14" t="s">
        <v>26</v>
      </c>
      <c r="J128" s="15">
        <v>1500000</v>
      </c>
      <c r="K128" s="15">
        <f>+J128*H128*F128</f>
        <v>9000000</v>
      </c>
      <c r="L128" s="141" t="s">
        <v>519</v>
      </c>
    </row>
    <row r="129" spans="2:12" ht="81" x14ac:dyDescent="0.25">
      <c r="B129" s="112"/>
      <c r="C129" s="100"/>
      <c r="D129" s="89">
        <f t="shared" ref="D129:D131" si="19">D128+1</f>
        <v>2</v>
      </c>
      <c r="E129" s="17" t="s">
        <v>68</v>
      </c>
      <c r="F129" s="13">
        <v>1</v>
      </c>
      <c r="G129" s="14" t="s">
        <v>3</v>
      </c>
      <c r="H129" s="14">
        <v>6</v>
      </c>
      <c r="I129" s="14" t="s">
        <v>26</v>
      </c>
      <c r="J129" s="15">
        <v>7500000</v>
      </c>
      <c r="K129" s="15">
        <f t="shared" ref="K129:K133" si="20">+J129*H129*F129</f>
        <v>45000000</v>
      </c>
      <c r="L129" s="141" t="s">
        <v>519</v>
      </c>
    </row>
    <row r="130" spans="2:12" ht="81" x14ac:dyDescent="0.25">
      <c r="B130" s="112"/>
      <c r="C130" s="100"/>
      <c r="D130" s="89">
        <f t="shared" si="19"/>
        <v>3</v>
      </c>
      <c r="E130" s="17" t="s">
        <v>69</v>
      </c>
      <c r="F130" s="13">
        <v>1</v>
      </c>
      <c r="G130" s="14" t="s">
        <v>3</v>
      </c>
      <c r="H130" s="14">
        <v>6</v>
      </c>
      <c r="I130" s="14" t="s">
        <v>26</v>
      </c>
      <c r="J130" s="15">
        <v>8000000</v>
      </c>
      <c r="K130" s="15">
        <f t="shared" si="20"/>
        <v>48000000</v>
      </c>
      <c r="L130" s="141" t="s">
        <v>519</v>
      </c>
    </row>
    <row r="131" spans="2:12" ht="32.4" x14ac:dyDescent="0.25">
      <c r="B131" s="112"/>
      <c r="C131" s="100"/>
      <c r="D131" s="89">
        <f t="shared" si="19"/>
        <v>4</v>
      </c>
      <c r="E131" s="38" t="s">
        <v>70</v>
      </c>
      <c r="F131" s="39">
        <v>10</v>
      </c>
      <c r="G131" s="39" t="s">
        <v>13</v>
      </c>
      <c r="H131" s="39">
        <v>6</v>
      </c>
      <c r="I131" s="39" t="s">
        <v>26</v>
      </c>
      <c r="J131" s="40">
        <v>250000</v>
      </c>
      <c r="K131" s="15">
        <f t="shared" si="20"/>
        <v>15000000</v>
      </c>
      <c r="L131" s="141" t="s">
        <v>514</v>
      </c>
    </row>
    <row r="132" spans="2:12" ht="48.6" x14ac:dyDescent="0.25">
      <c r="B132" s="112"/>
      <c r="C132" s="100"/>
      <c r="D132" s="89">
        <f>D131+1</f>
        <v>5</v>
      </c>
      <c r="E132" s="38" t="s">
        <v>109</v>
      </c>
      <c r="F132" s="39">
        <v>10</v>
      </c>
      <c r="G132" s="39" t="s">
        <v>13</v>
      </c>
      <c r="H132" s="39">
        <v>6</v>
      </c>
      <c r="I132" s="39" t="s">
        <v>26</v>
      </c>
      <c r="J132" s="40">
        <v>200000</v>
      </c>
      <c r="K132" s="15">
        <f t="shared" si="20"/>
        <v>12000000</v>
      </c>
      <c r="L132" s="141" t="s">
        <v>515</v>
      </c>
    </row>
    <row r="133" spans="2:12" ht="49.2" thickBot="1" x14ac:dyDescent="0.3">
      <c r="B133" s="113"/>
      <c r="C133" s="114"/>
      <c r="D133" s="92">
        <f>D132+1</f>
        <v>6</v>
      </c>
      <c r="E133" s="41" t="s">
        <v>38</v>
      </c>
      <c r="F133" s="42">
        <v>20</v>
      </c>
      <c r="G133" s="42" t="s">
        <v>13</v>
      </c>
      <c r="H133" s="42">
        <v>6</v>
      </c>
      <c r="I133" s="42" t="s">
        <v>26</v>
      </c>
      <c r="J133" s="43">
        <v>150000</v>
      </c>
      <c r="K133" s="15">
        <f t="shared" si="20"/>
        <v>18000000</v>
      </c>
      <c r="L133" s="141" t="s">
        <v>516</v>
      </c>
    </row>
    <row r="134" spans="2:12" ht="16.8" thickBot="1" x14ac:dyDescent="0.3">
      <c r="B134" s="103"/>
      <c r="C134" s="104"/>
      <c r="D134" s="104"/>
      <c r="E134" s="68"/>
      <c r="F134" s="105"/>
      <c r="G134" s="105"/>
      <c r="H134" s="105"/>
      <c r="I134" s="105"/>
      <c r="J134" s="106"/>
      <c r="K134" s="106"/>
      <c r="L134" s="142"/>
    </row>
    <row r="135" spans="2:12" ht="30.6" customHeight="1" x14ac:dyDescent="0.25">
      <c r="B135" s="81"/>
      <c r="C135" s="82" t="s">
        <v>211</v>
      </c>
      <c r="D135" s="83"/>
      <c r="E135" s="93" t="s">
        <v>196</v>
      </c>
      <c r="F135" s="94"/>
      <c r="G135" s="95"/>
      <c r="H135" s="95"/>
      <c r="I135" s="95"/>
      <c r="J135" s="96"/>
      <c r="K135" s="97">
        <f>SUM(K136:K137)</f>
        <v>120000000</v>
      </c>
      <c r="L135" s="139"/>
    </row>
    <row r="136" spans="2:12" ht="80.400000000000006" customHeight="1" x14ac:dyDescent="0.25">
      <c r="B136" s="87"/>
      <c r="C136" s="109"/>
      <c r="D136" s="110">
        <v>1</v>
      </c>
      <c r="E136" s="111" t="s">
        <v>116</v>
      </c>
      <c r="F136" s="13">
        <v>1</v>
      </c>
      <c r="G136" s="14" t="s">
        <v>0</v>
      </c>
      <c r="H136" s="14">
        <v>6</v>
      </c>
      <c r="I136" s="14" t="s">
        <v>26</v>
      </c>
      <c r="J136" s="15">
        <v>5000000</v>
      </c>
      <c r="K136" s="40">
        <f>F136*H136*J136</f>
        <v>30000000</v>
      </c>
      <c r="L136" s="16" t="s">
        <v>285</v>
      </c>
    </row>
    <row r="137" spans="2:12" ht="80.400000000000006" customHeight="1" thickBot="1" x14ac:dyDescent="0.3">
      <c r="B137" s="90"/>
      <c r="C137" s="91"/>
      <c r="D137" s="92">
        <f>D136+1</f>
        <v>2</v>
      </c>
      <c r="E137" s="108" t="s">
        <v>67</v>
      </c>
      <c r="F137" s="22">
        <v>1</v>
      </c>
      <c r="G137" s="23" t="s">
        <v>1</v>
      </c>
      <c r="H137" s="23">
        <v>6</v>
      </c>
      <c r="I137" s="23" t="s">
        <v>26</v>
      </c>
      <c r="J137" s="24">
        <v>15000000</v>
      </c>
      <c r="K137" s="43">
        <f>F137*H137*J137</f>
        <v>90000000</v>
      </c>
      <c r="L137" s="16" t="s">
        <v>286</v>
      </c>
    </row>
    <row r="138" spans="2:12" ht="16.8" thickBot="1" x14ac:dyDescent="0.3">
      <c r="B138" s="26"/>
      <c r="C138" s="77"/>
      <c r="D138" s="77"/>
      <c r="E138" s="27"/>
      <c r="F138" s="28"/>
      <c r="G138" s="29"/>
      <c r="H138" s="29"/>
      <c r="I138" s="29"/>
      <c r="J138" s="30"/>
      <c r="K138" s="135"/>
      <c r="L138" s="138"/>
    </row>
    <row r="139" spans="2:12" ht="30" customHeight="1" x14ac:dyDescent="0.25">
      <c r="B139" s="81" t="s">
        <v>7</v>
      </c>
      <c r="C139" s="82"/>
      <c r="D139" s="83"/>
      <c r="E139" s="119" t="s">
        <v>297</v>
      </c>
      <c r="F139" s="8"/>
      <c r="G139" s="9"/>
      <c r="H139" s="9"/>
      <c r="I139" s="9"/>
      <c r="J139" s="10"/>
      <c r="K139" s="97">
        <f>K140+K165+K186+K212+K251+K274+K302+K325+K378+K357</f>
        <v>2634665000</v>
      </c>
      <c r="L139" s="181"/>
    </row>
    <row r="140" spans="2:12" ht="42.6" customHeight="1" x14ac:dyDescent="0.25">
      <c r="B140" s="84"/>
      <c r="C140" s="85" t="s">
        <v>128</v>
      </c>
      <c r="D140" s="86"/>
      <c r="E140" s="286" t="s">
        <v>180</v>
      </c>
      <c r="F140" s="286"/>
      <c r="G140" s="286"/>
      <c r="H140" s="286"/>
      <c r="I140" s="286"/>
      <c r="J140" s="15"/>
      <c r="K140" s="102">
        <f>SUM(K141:K163)</f>
        <v>142425000</v>
      </c>
      <c r="L140" s="132"/>
    </row>
    <row r="141" spans="2:12" ht="30" customHeight="1" x14ac:dyDescent="0.25">
      <c r="B141" s="84"/>
      <c r="C141" s="85"/>
      <c r="D141" s="86" t="s">
        <v>5</v>
      </c>
      <c r="E141" s="159" t="s">
        <v>160</v>
      </c>
      <c r="F141" s="13"/>
      <c r="G141" s="14"/>
      <c r="H141" s="14"/>
      <c r="I141" s="14"/>
      <c r="J141" s="15"/>
      <c r="K141" s="15"/>
      <c r="L141" s="132"/>
    </row>
    <row r="142" spans="2:12" ht="30" customHeight="1" x14ac:dyDescent="0.25">
      <c r="B142" s="84"/>
      <c r="C142" s="85"/>
      <c r="D142" s="160">
        <v>1</v>
      </c>
      <c r="E142" s="17" t="s">
        <v>27</v>
      </c>
      <c r="F142" s="13">
        <v>1</v>
      </c>
      <c r="G142" s="14" t="s">
        <v>33</v>
      </c>
      <c r="H142" s="14">
        <v>1</v>
      </c>
      <c r="I142" s="14" t="s">
        <v>36</v>
      </c>
      <c r="J142" s="15">
        <v>10000000</v>
      </c>
      <c r="K142" s="15">
        <f t="shared" ref="K142:K144" si="21">F142*H142*J142</f>
        <v>10000000</v>
      </c>
      <c r="L142" s="132" t="s">
        <v>306</v>
      </c>
    </row>
    <row r="143" spans="2:12" ht="30" customHeight="1" x14ac:dyDescent="0.25">
      <c r="B143" s="84"/>
      <c r="C143" s="85"/>
      <c r="D143" s="160">
        <v>2</v>
      </c>
      <c r="E143" s="17" t="s">
        <v>161</v>
      </c>
      <c r="F143" s="13">
        <v>325</v>
      </c>
      <c r="G143" s="14" t="s">
        <v>54</v>
      </c>
      <c r="H143" s="14">
        <v>2</v>
      </c>
      <c r="I143" s="14" t="s">
        <v>36</v>
      </c>
      <c r="J143" s="15">
        <v>15000</v>
      </c>
      <c r="K143" s="15">
        <f t="shared" si="21"/>
        <v>9750000</v>
      </c>
      <c r="L143" s="132" t="s">
        <v>255</v>
      </c>
    </row>
    <row r="144" spans="2:12" ht="30" customHeight="1" x14ac:dyDescent="0.25">
      <c r="B144" s="84"/>
      <c r="C144" s="85"/>
      <c r="D144" s="160">
        <v>3</v>
      </c>
      <c r="E144" s="17" t="s">
        <v>162</v>
      </c>
      <c r="F144" s="13">
        <v>325</v>
      </c>
      <c r="G144" s="14" t="s">
        <v>54</v>
      </c>
      <c r="H144" s="14">
        <v>1</v>
      </c>
      <c r="I144" s="14" t="s">
        <v>36</v>
      </c>
      <c r="J144" s="15">
        <v>35000</v>
      </c>
      <c r="K144" s="15">
        <f t="shared" si="21"/>
        <v>11375000</v>
      </c>
      <c r="L144" s="132" t="s">
        <v>256</v>
      </c>
    </row>
    <row r="145" spans="2:12" ht="30" customHeight="1" x14ac:dyDescent="0.25">
      <c r="B145" s="84"/>
      <c r="C145" s="85"/>
      <c r="D145" s="86" t="s">
        <v>6</v>
      </c>
      <c r="E145" s="159" t="s">
        <v>118</v>
      </c>
      <c r="F145" s="13"/>
      <c r="G145" s="14"/>
      <c r="H145" s="14"/>
      <c r="I145" s="14"/>
      <c r="J145" s="15"/>
      <c r="K145" s="15"/>
      <c r="L145" s="132"/>
    </row>
    <row r="146" spans="2:12" ht="40.049999999999997" customHeight="1" x14ac:dyDescent="0.25">
      <c r="B146" s="84"/>
      <c r="C146" s="85"/>
      <c r="D146" s="160">
        <v>1</v>
      </c>
      <c r="E146" s="17" t="s">
        <v>152</v>
      </c>
      <c r="F146" s="13">
        <v>18</v>
      </c>
      <c r="G146" s="14" t="s">
        <v>57</v>
      </c>
      <c r="H146" s="14">
        <v>1</v>
      </c>
      <c r="I146" s="14" t="s">
        <v>26</v>
      </c>
      <c r="J146" s="15">
        <v>1000000</v>
      </c>
      <c r="K146" s="15">
        <f t="shared" ref="K146:K150" si="22">F146*H146*J146</f>
        <v>18000000</v>
      </c>
      <c r="L146" s="144" t="s">
        <v>243</v>
      </c>
    </row>
    <row r="147" spans="2:12" ht="54.6" customHeight="1" x14ac:dyDescent="0.25">
      <c r="B147" s="84"/>
      <c r="C147" s="85"/>
      <c r="D147" s="160">
        <f>D146+1</f>
        <v>2</v>
      </c>
      <c r="E147" s="17" t="s">
        <v>138</v>
      </c>
      <c r="F147" s="13">
        <v>1</v>
      </c>
      <c r="G147" s="14" t="s">
        <v>1</v>
      </c>
      <c r="H147" s="14">
        <v>1</v>
      </c>
      <c r="I147" s="14" t="s">
        <v>26</v>
      </c>
      <c r="J147" s="15">
        <v>10000000</v>
      </c>
      <c r="K147" s="15">
        <f t="shared" si="22"/>
        <v>10000000</v>
      </c>
      <c r="L147" s="143" t="s">
        <v>307</v>
      </c>
    </row>
    <row r="148" spans="2:12" ht="40.049999999999997" customHeight="1" x14ac:dyDescent="0.25">
      <c r="B148" s="84"/>
      <c r="C148" s="85"/>
      <c r="D148" s="160">
        <f t="shared" ref="D148" si="23">D147+1</f>
        <v>3</v>
      </c>
      <c r="E148" s="16" t="s">
        <v>176</v>
      </c>
      <c r="F148" s="13">
        <v>1</v>
      </c>
      <c r="G148" s="14" t="s">
        <v>2</v>
      </c>
      <c r="H148" s="14">
        <v>1</v>
      </c>
      <c r="I148" s="14" t="s">
        <v>26</v>
      </c>
      <c r="J148" s="15">
        <v>4000000</v>
      </c>
      <c r="K148" s="15">
        <f t="shared" si="22"/>
        <v>4000000</v>
      </c>
      <c r="L148" s="16" t="s">
        <v>266</v>
      </c>
    </row>
    <row r="149" spans="2:12" ht="40.049999999999997" customHeight="1" x14ac:dyDescent="0.25">
      <c r="B149" s="84"/>
      <c r="C149" s="85"/>
      <c r="D149" s="160">
        <f>D148+1</f>
        <v>4</v>
      </c>
      <c r="E149" s="17" t="s">
        <v>150</v>
      </c>
      <c r="F149" s="13">
        <v>1</v>
      </c>
      <c r="G149" s="14" t="s">
        <v>1</v>
      </c>
      <c r="H149" s="14">
        <v>1</v>
      </c>
      <c r="I149" s="14" t="s">
        <v>25</v>
      </c>
      <c r="J149" s="15">
        <v>10000000</v>
      </c>
      <c r="K149" s="15">
        <f t="shared" si="22"/>
        <v>10000000</v>
      </c>
      <c r="L149" s="132" t="s">
        <v>308</v>
      </c>
    </row>
    <row r="150" spans="2:12" ht="30" customHeight="1" x14ac:dyDescent="0.25">
      <c r="B150" s="84"/>
      <c r="C150" s="85"/>
      <c r="D150" s="160">
        <f t="shared" ref="D150:D153" si="24">D149+1</f>
        <v>5</v>
      </c>
      <c r="E150" s="17" t="s">
        <v>139</v>
      </c>
      <c r="F150" s="13">
        <v>3</v>
      </c>
      <c r="G150" s="14" t="s">
        <v>2</v>
      </c>
      <c r="H150" s="14">
        <v>1</v>
      </c>
      <c r="I150" s="14" t="s">
        <v>36</v>
      </c>
      <c r="J150" s="15">
        <v>1000000</v>
      </c>
      <c r="K150" s="15">
        <f t="shared" si="22"/>
        <v>3000000</v>
      </c>
      <c r="L150" s="132" t="s">
        <v>309</v>
      </c>
    </row>
    <row r="151" spans="2:12" ht="40.049999999999997" customHeight="1" x14ac:dyDescent="0.25">
      <c r="B151" s="84"/>
      <c r="C151" s="85"/>
      <c r="D151" s="160">
        <f t="shared" si="24"/>
        <v>6</v>
      </c>
      <c r="E151" s="17" t="s">
        <v>298</v>
      </c>
      <c r="F151" s="13">
        <v>300</v>
      </c>
      <c r="G151" s="14" t="s">
        <v>124</v>
      </c>
      <c r="H151" s="14">
        <v>1</v>
      </c>
      <c r="I151" s="14" t="s">
        <v>36</v>
      </c>
      <c r="J151" s="15">
        <v>15000</v>
      </c>
      <c r="K151" s="15">
        <f>F151*H151*J151</f>
        <v>4500000</v>
      </c>
      <c r="L151" s="134" t="s">
        <v>289</v>
      </c>
    </row>
    <row r="152" spans="2:12" ht="57" customHeight="1" x14ac:dyDescent="0.25">
      <c r="B152" s="84"/>
      <c r="C152" s="85"/>
      <c r="D152" s="160">
        <f t="shared" si="24"/>
        <v>7</v>
      </c>
      <c r="E152" s="16" t="s">
        <v>125</v>
      </c>
      <c r="F152" s="13">
        <v>320</v>
      </c>
      <c r="G152" s="14" t="s">
        <v>4</v>
      </c>
      <c r="H152" s="14">
        <v>1</v>
      </c>
      <c r="I152" s="14" t="s">
        <v>36</v>
      </c>
      <c r="J152" s="15">
        <v>20000</v>
      </c>
      <c r="K152" s="15">
        <f>F152*H152*J152</f>
        <v>6400000</v>
      </c>
      <c r="L152" s="134" t="s">
        <v>290</v>
      </c>
    </row>
    <row r="153" spans="2:12" ht="40.049999999999997" customHeight="1" x14ac:dyDescent="0.25">
      <c r="B153" s="84"/>
      <c r="C153" s="85"/>
      <c r="D153" s="160">
        <f t="shared" si="24"/>
        <v>8</v>
      </c>
      <c r="E153" s="17" t="s">
        <v>126</v>
      </c>
      <c r="F153" s="13">
        <v>300</v>
      </c>
      <c r="G153" s="14" t="s">
        <v>127</v>
      </c>
      <c r="H153" s="14">
        <v>1</v>
      </c>
      <c r="I153" s="14" t="s">
        <v>36</v>
      </c>
      <c r="J153" s="15">
        <v>7000</v>
      </c>
      <c r="K153" s="15">
        <f>F153*H153*J153</f>
        <v>2100000</v>
      </c>
      <c r="L153" s="150" t="s">
        <v>258</v>
      </c>
    </row>
    <row r="154" spans="2:12" ht="30" customHeight="1" x14ac:dyDescent="0.25">
      <c r="B154" s="84"/>
      <c r="C154" s="85"/>
      <c r="D154" s="86" t="s">
        <v>7</v>
      </c>
      <c r="E154" s="159" t="s">
        <v>197</v>
      </c>
      <c r="F154" s="13"/>
      <c r="G154" s="14"/>
      <c r="H154" s="14"/>
      <c r="I154" s="14"/>
      <c r="J154" s="15"/>
      <c r="K154" s="15"/>
      <c r="L154" s="132"/>
    </row>
    <row r="155" spans="2:12" ht="74.400000000000006" customHeight="1" x14ac:dyDescent="0.25">
      <c r="B155" s="84"/>
      <c r="C155" s="85"/>
      <c r="D155" s="160">
        <v>1</v>
      </c>
      <c r="E155" s="17" t="s">
        <v>116</v>
      </c>
      <c r="F155" s="13">
        <v>1</v>
      </c>
      <c r="G155" s="14" t="s">
        <v>0</v>
      </c>
      <c r="H155" s="14">
        <v>1</v>
      </c>
      <c r="I155" s="14" t="s">
        <v>26</v>
      </c>
      <c r="J155" s="15">
        <v>5000000</v>
      </c>
      <c r="K155" s="15">
        <f t="shared" ref="K155:K156" si="25">F155*H155*J155</f>
        <v>5000000</v>
      </c>
      <c r="L155" s="16" t="s">
        <v>285</v>
      </c>
    </row>
    <row r="156" spans="2:12" ht="74.400000000000006" customHeight="1" x14ac:dyDescent="0.25">
      <c r="B156" s="84"/>
      <c r="C156" s="85"/>
      <c r="D156" s="160">
        <v>2</v>
      </c>
      <c r="E156" s="17" t="s">
        <v>129</v>
      </c>
      <c r="F156" s="13">
        <v>1</v>
      </c>
      <c r="G156" s="14" t="s">
        <v>0</v>
      </c>
      <c r="H156" s="14">
        <v>1</v>
      </c>
      <c r="I156" s="14" t="s">
        <v>26</v>
      </c>
      <c r="J156" s="15">
        <v>15000000</v>
      </c>
      <c r="K156" s="15">
        <f t="shared" si="25"/>
        <v>15000000</v>
      </c>
      <c r="L156" s="16" t="s">
        <v>286</v>
      </c>
    </row>
    <row r="157" spans="2:12" ht="30" customHeight="1" x14ac:dyDescent="0.25">
      <c r="B157" s="84"/>
      <c r="C157" s="85"/>
      <c r="D157" s="86" t="s">
        <v>8</v>
      </c>
      <c r="E157" s="159" t="s">
        <v>53</v>
      </c>
      <c r="F157" s="13"/>
      <c r="G157" s="14"/>
      <c r="H157" s="14"/>
      <c r="I157" s="14"/>
      <c r="J157" s="15"/>
      <c r="K157" s="15"/>
      <c r="L157" s="132"/>
    </row>
    <row r="158" spans="2:12" ht="30" customHeight="1" x14ac:dyDescent="0.25">
      <c r="B158" s="84"/>
      <c r="C158" s="85"/>
      <c r="D158" s="160">
        <v>1</v>
      </c>
      <c r="E158" s="17" t="s">
        <v>28</v>
      </c>
      <c r="F158" s="13">
        <v>1</v>
      </c>
      <c r="G158" s="14" t="s">
        <v>13</v>
      </c>
      <c r="H158" s="14">
        <v>1</v>
      </c>
      <c r="I158" s="14" t="s">
        <v>36</v>
      </c>
      <c r="J158" s="15">
        <v>1500000</v>
      </c>
      <c r="K158" s="15">
        <f>F158*H158*J158</f>
        <v>1500000</v>
      </c>
      <c r="L158" s="132" t="s">
        <v>520</v>
      </c>
    </row>
    <row r="159" spans="2:12" ht="30" customHeight="1" x14ac:dyDescent="0.25">
      <c r="B159" s="84"/>
      <c r="C159" s="85"/>
      <c r="D159" s="160">
        <f>D158+1</f>
        <v>2</v>
      </c>
      <c r="E159" s="17" t="s">
        <v>145</v>
      </c>
      <c r="F159" s="13">
        <v>3</v>
      </c>
      <c r="G159" s="14" t="s">
        <v>13</v>
      </c>
      <c r="H159" s="14">
        <v>1</v>
      </c>
      <c r="I159" s="14" t="s">
        <v>36</v>
      </c>
      <c r="J159" s="15">
        <v>600000</v>
      </c>
      <c r="K159" s="15">
        <f t="shared" ref="K159:K160" si="26">F159*H159*J159</f>
        <v>1800000</v>
      </c>
      <c r="L159" s="132" t="s">
        <v>520</v>
      </c>
    </row>
    <row r="160" spans="2:12" ht="30" customHeight="1" x14ac:dyDescent="0.25">
      <c r="B160" s="84"/>
      <c r="C160" s="85"/>
      <c r="D160" s="160">
        <f t="shared" ref="D160:D163" si="27">D159+1</f>
        <v>3</v>
      </c>
      <c r="E160" s="17" t="s">
        <v>134</v>
      </c>
      <c r="F160" s="13">
        <v>1</v>
      </c>
      <c r="G160" s="14" t="s">
        <v>13</v>
      </c>
      <c r="H160" s="14">
        <v>1</v>
      </c>
      <c r="I160" s="14" t="s">
        <v>36</v>
      </c>
      <c r="J160" s="15">
        <v>3000000</v>
      </c>
      <c r="K160" s="15">
        <f t="shared" si="26"/>
        <v>3000000</v>
      </c>
      <c r="L160" s="132" t="s">
        <v>310</v>
      </c>
    </row>
    <row r="161" spans="2:12" ht="30" customHeight="1" x14ac:dyDescent="0.25">
      <c r="B161" s="84"/>
      <c r="C161" s="85"/>
      <c r="D161" s="160">
        <f t="shared" si="27"/>
        <v>4</v>
      </c>
      <c r="E161" s="17" t="s">
        <v>141</v>
      </c>
      <c r="F161" s="13">
        <v>3</v>
      </c>
      <c r="G161" s="14" t="s">
        <v>13</v>
      </c>
      <c r="H161" s="14">
        <v>1</v>
      </c>
      <c r="I161" s="14" t="s">
        <v>46</v>
      </c>
      <c r="J161" s="15">
        <v>5000000</v>
      </c>
      <c r="K161" s="15">
        <f>F161*H161*J161</f>
        <v>15000000</v>
      </c>
      <c r="L161" s="132" t="s">
        <v>310</v>
      </c>
    </row>
    <row r="162" spans="2:12" ht="30" customHeight="1" x14ac:dyDescent="0.25">
      <c r="B162" s="84"/>
      <c r="C162" s="85"/>
      <c r="D162" s="160">
        <f t="shared" si="27"/>
        <v>5</v>
      </c>
      <c r="E162" s="17" t="s">
        <v>142</v>
      </c>
      <c r="F162" s="13">
        <v>5</v>
      </c>
      <c r="G162" s="14" t="s">
        <v>13</v>
      </c>
      <c r="H162" s="14">
        <v>1</v>
      </c>
      <c r="I162" s="14" t="s">
        <v>25</v>
      </c>
      <c r="J162" s="15">
        <v>2000000</v>
      </c>
      <c r="K162" s="15">
        <f>F162*H162*J162</f>
        <v>10000000</v>
      </c>
      <c r="L162" s="132" t="s">
        <v>310</v>
      </c>
    </row>
    <row r="163" spans="2:12" ht="30" customHeight="1" thickBot="1" x14ac:dyDescent="0.3">
      <c r="B163" s="161"/>
      <c r="C163" s="162"/>
      <c r="D163" s="163">
        <f t="shared" si="27"/>
        <v>6</v>
      </c>
      <c r="E163" s="18" t="s">
        <v>70</v>
      </c>
      <c r="F163" s="19">
        <v>4</v>
      </c>
      <c r="G163" s="20" t="s">
        <v>13</v>
      </c>
      <c r="H163" s="20">
        <v>1</v>
      </c>
      <c r="I163" s="20" t="s">
        <v>25</v>
      </c>
      <c r="J163" s="21">
        <v>250000</v>
      </c>
      <c r="K163" s="21">
        <v>2000000</v>
      </c>
      <c r="L163" s="132" t="s">
        <v>520</v>
      </c>
    </row>
    <row r="164" spans="2:12" ht="16.8" thickBot="1" x14ac:dyDescent="0.3">
      <c r="B164" s="156"/>
      <c r="C164" s="157"/>
      <c r="D164" s="157"/>
      <c r="E164" s="6"/>
      <c r="F164" s="3"/>
      <c r="G164" s="4"/>
      <c r="H164" s="4"/>
      <c r="I164" s="4"/>
      <c r="J164" s="5"/>
      <c r="K164" s="164"/>
      <c r="L164" s="183"/>
    </row>
    <row r="165" spans="2:12" ht="27" customHeight="1" x14ac:dyDescent="0.25">
      <c r="B165" s="81"/>
      <c r="C165" s="82" t="s">
        <v>130</v>
      </c>
      <c r="D165" s="83"/>
      <c r="E165" s="119" t="s">
        <v>181</v>
      </c>
      <c r="F165" s="8"/>
      <c r="G165" s="9"/>
      <c r="H165" s="9"/>
      <c r="I165" s="9"/>
      <c r="J165" s="10"/>
      <c r="K165" s="97">
        <f>SUM(K166:K184)</f>
        <v>245800000</v>
      </c>
      <c r="L165" s="181"/>
    </row>
    <row r="166" spans="2:12" ht="27" customHeight="1" x14ac:dyDescent="0.25">
      <c r="B166" s="84"/>
      <c r="C166" s="85"/>
      <c r="D166" s="169" t="s">
        <v>5</v>
      </c>
      <c r="E166" s="166" t="s">
        <v>121</v>
      </c>
      <c r="F166" s="165"/>
      <c r="G166" s="165"/>
      <c r="H166" s="165"/>
      <c r="I166" s="165"/>
      <c r="J166" s="165"/>
      <c r="K166" s="167"/>
      <c r="L166" s="132"/>
    </row>
    <row r="167" spans="2:12" ht="37.049999999999997" customHeight="1" x14ac:dyDescent="0.25">
      <c r="B167" s="84"/>
      <c r="C167" s="85"/>
      <c r="D167" s="110">
        <v>1</v>
      </c>
      <c r="E167" s="16" t="s">
        <v>136</v>
      </c>
      <c r="F167" s="35">
        <v>300</v>
      </c>
      <c r="G167" s="61" t="s">
        <v>11</v>
      </c>
      <c r="H167" s="35">
        <v>1</v>
      </c>
      <c r="I167" s="35" t="s">
        <v>36</v>
      </c>
      <c r="J167" s="62">
        <v>400000</v>
      </c>
      <c r="K167" s="54">
        <f t="shared" ref="K167" si="28">F167*H167*J167</f>
        <v>120000000</v>
      </c>
      <c r="L167" s="132" t="s">
        <v>311</v>
      </c>
    </row>
    <row r="168" spans="2:12" ht="27" customHeight="1" x14ac:dyDescent="0.25">
      <c r="B168" s="84"/>
      <c r="C168" s="85"/>
      <c r="D168" s="169" t="s">
        <v>6</v>
      </c>
      <c r="E168" s="166" t="s">
        <v>118</v>
      </c>
      <c r="F168" s="165"/>
      <c r="G168" s="165"/>
      <c r="H168" s="165"/>
      <c r="I168" s="165"/>
      <c r="J168" s="165"/>
      <c r="K168" s="167"/>
      <c r="L168" s="132"/>
    </row>
    <row r="169" spans="2:12" ht="37.049999999999997" customHeight="1" x14ac:dyDescent="0.25">
      <c r="B169" s="84"/>
      <c r="C169" s="85"/>
      <c r="D169" s="110">
        <v>1</v>
      </c>
      <c r="E169" s="16" t="s">
        <v>137</v>
      </c>
      <c r="F169" s="35">
        <v>24</v>
      </c>
      <c r="G169" s="61" t="s">
        <v>57</v>
      </c>
      <c r="H169" s="35">
        <v>1</v>
      </c>
      <c r="I169" s="35" t="s">
        <v>26</v>
      </c>
      <c r="J169" s="62">
        <v>1000000</v>
      </c>
      <c r="K169" s="54">
        <f t="shared" ref="K169:K172" si="29">F169*H169*J169</f>
        <v>24000000</v>
      </c>
      <c r="L169" s="144" t="s">
        <v>243</v>
      </c>
    </row>
    <row r="170" spans="2:12" ht="49.8" customHeight="1" x14ac:dyDescent="0.25">
      <c r="B170" s="84"/>
      <c r="C170" s="85"/>
      <c r="D170" s="110">
        <f>D169+1</f>
        <v>2</v>
      </c>
      <c r="E170" s="12" t="s">
        <v>138</v>
      </c>
      <c r="F170" s="35">
        <v>1</v>
      </c>
      <c r="G170" s="35" t="s">
        <v>1</v>
      </c>
      <c r="H170" s="35">
        <v>1</v>
      </c>
      <c r="I170" s="35" t="s">
        <v>26</v>
      </c>
      <c r="J170" s="53">
        <v>10000000</v>
      </c>
      <c r="K170" s="54">
        <f t="shared" si="29"/>
        <v>10000000</v>
      </c>
      <c r="L170" s="143" t="s">
        <v>307</v>
      </c>
    </row>
    <row r="171" spans="2:12" ht="37.049999999999997" customHeight="1" x14ac:dyDescent="0.25">
      <c r="B171" s="84"/>
      <c r="C171" s="85"/>
      <c r="D171" s="110">
        <f>D170+1</f>
        <v>3</v>
      </c>
      <c r="E171" s="12" t="s">
        <v>123</v>
      </c>
      <c r="F171" s="35">
        <v>1</v>
      </c>
      <c r="G171" s="35" t="s">
        <v>1</v>
      </c>
      <c r="H171" s="35">
        <v>1</v>
      </c>
      <c r="I171" s="35" t="s">
        <v>25</v>
      </c>
      <c r="J171" s="53">
        <v>10000000</v>
      </c>
      <c r="K171" s="54">
        <f t="shared" si="29"/>
        <v>10000000</v>
      </c>
      <c r="L171" s="132" t="s">
        <v>308</v>
      </c>
    </row>
    <row r="172" spans="2:12" ht="27" customHeight="1" x14ac:dyDescent="0.25">
      <c r="B172" s="84"/>
      <c r="C172" s="85"/>
      <c r="D172" s="107">
        <f t="shared" ref="D172:D174" si="30">D171+1</f>
        <v>4</v>
      </c>
      <c r="E172" s="12" t="s">
        <v>139</v>
      </c>
      <c r="F172" s="35">
        <v>20</v>
      </c>
      <c r="G172" s="35" t="s">
        <v>2</v>
      </c>
      <c r="H172" s="35">
        <v>1</v>
      </c>
      <c r="I172" s="35" t="s">
        <v>36</v>
      </c>
      <c r="J172" s="53">
        <v>1000000</v>
      </c>
      <c r="K172" s="54">
        <f t="shared" si="29"/>
        <v>20000000</v>
      </c>
      <c r="L172" s="132" t="s">
        <v>309</v>
      </c>
    </row>
    <row r="173" spans="2:12" ht="48.6" x14ac:dyDescent="0.25">
      <c r="B173" s="84"/>
      <c r="C173" s="85"/>
      <c r="D173" s="79">
        <f t="shared" si="30"/>
        <v>5</v>
      </c>
      <c r="E173" s="16" t="s">
        <v>125</v>
      </c>
      <c r="F173" s="13">
        <v>320</v>
      </c>
      <c r="G173" s="14" t="s">
        <v>4</v>
      </c>
      <c r="H173" s="14">
        <v>1</v>
      </c>
      <c r="I173" s="14" t="s">
        <v>36</v>
      </c>
      <c r="J173" s="15">
        <v>20000</v>
      </c>
      <c r="K173" s="15">
        <f>F173*H173*J173</f>
        <v>6400000</v>
      </c>
      <c r="L173" s="134" t="s">
        <v>290</v>
      </c>
    </row>
    <row r="174" spans="2:12" ht="40.799999999999997" customHeight="1" x14ac:dyDescent="0.25">
      <c r="B174" s="84"/>
      <c r="C174" s="85"/>
      <c r="D174" s="79">
        <f t="shared" si="30"/>
        <v>6</v>
      </c>
      <c r="E174" s="17" t="s">
        <v>126</v>
      </c>
      <c r="F174" s="13">
        <v>300</v>
      </c>
      <c r="G174" s="14" t="s">
        <v>127</v>
      </c>
      <c r="H174" s="14">
        <v>1</v>
      </c>
      <c r="I174" s="14" t="s">
        <v>36</v>
      </c>
      <c r="J174" s="15">
        <v>7000</v>
      </c>
      <c r="K174" s="15">
        <f>F174*H174*J174</f>
        <v>2100000</v>
      </c>
      <c r="L174" s="150" t="s">
        <v>258</v>
      </c>
    </row>
    <row r="175" spans="2:12" ht="27" customHeight="1" x14ac:dyDescent="0.25">
      <c r="B175" s="84"/>
      <c r="C175" s="85"/>
      <c r="D175" s="169" t="s">
        <v>7</v>
      </c>
      <c r="E175" s="168" t="s">
        <v>196</v>
      </c>
      <c r="F175" s="165"/>
      <c r="G175" s="165"/>
      <c r="H175" s="165"/>
      <c r="I175" s="165"/>
      <c r="J175" s="165"/>
      <c r="K175" s="167"/>
      <c r="L175" s="132"/>
    </row>
    <row r="176" spans="2:12" ht="70.2" customHeight="1" x14ac:dyDescent="0.25">
      <c r="B176" s="84"/>
      <c r="C176" s="85"/>
      <c r="D176" s="110">
        <v>1</v>
      </c>
      <c r="E176" s="16" t="s">
        <v>116</v>
      </c>
      <c r="F176" s="35">
        <v>1</v>
      </c>
      <c r="G176" s="61" t="s">
        <v>0</v>
      </c>
      <c r="H176" s="35">
        <v>1</v>
      </c>
      <c r="I176" s="35" t="s">
        <v>26</v>
      </c>
      <c r="J176" s="62">
        <v>5000000</v>
      </c>
      <c r="K176" s="54">
        <f>F176*H176*J176</f>
        <v>5000000</v>
      </c>
      <c r="L176" s="16" t="s">
        <v>285</v>
      </c>
    </row>
    <row r="177" spans="2:12" ht="70.2" customHeight="1" x14ac:dyDescent="0.25">
      <c r="B177" s="84"/>
      <c r="C177" s="85"/>
      <c r="D177" s="110">
        <v>2</v>
      </c>
      <c r="E177" s="16" t="s">
        <v>129</v>
      </c>
      <c r="F177" s="35">
        <v>1</v>
      </c>
      <c r="G177" s="61" t="s">
        <v>0</v>
      </c>
      <c r="H177" s="35">
        <v>1</v>
      </c>
      <c r="I177" s="35" t="s">
        <v>26</v>
      </c>
      <c r="J177" s="62">
        <v>15000000</v>
      </c>
      <c r="K177" s="54">
        <f>F177*H177*J177</f>
        <v>15000000</v>
      </c>
      <c r="L177" s="16" t="s">
        <v>286</v>
      </c>
    </row>
    <row r="178" spans="2:12" ht="25.05" customHeight="1" x14ac:dyDescent="0.25">
      <c r="B178" s="84"/>
      <c r="C178" s="85"/>
      <c r="D178" s="169" t="s">
        <v>8</v>
      </c>
      <c r="E178" s="166" t="s">
        <v>53</v>
      </c>
      <c r="F178" s="165"/>
      <c r="G178" s="165"/>
      <c r="H178" s="165"/>
      <c r="I178" s="165"/>
      <c r="J178" s="165"/>
      <c r="K178" s="167"/>
      <c r="L178" s="132"/>
    </row>
    <row r="179" spans="2:12" ht="32.4" x14ac:dyDescent="0.25">
      <c r="B179" s="84"/>
      <c r="C179" s="85"/>
      <c r="D179" s="110">
        <v>1</v>
      </c>
      <c r="E179" s="16" t="s">
        <v>28</v>
      </c>
      <c r="F179" s="35">
        <v>1</v>
      </c>
      <c r="G179" s="61" t="s">
        <v>13</v>
      </c>
      <c r="H179" s="35">
        <v>1</v>
      </c>
      <c r="I179" s="35" t="s">
        <v>36</v>
      </c>
      <c r="J179" s="62">
        <v>1500000</v>
      </c>
      <c r="K179" s="54">
        <f>F179*H179*J179</f>
        <v>1500000</v>
      </c>
      <c r="L179" s="132" t="s">
        <v>520</v>
      </c>
    </row>
    <row r="180" spans="2:12" ht="32.4" x14ac:dyDescent="0.25">
      <c r="B180" s="84"/>
      <c r="C180" s="85"/>
      <c r="D180" s="110">
        <f>D179+1</f>
        <v>2</v>
      </c>
      <c r="E180" s="16" t="s">
        <v>145</v>
      </c>
      <c r="F180" s="35">
        <v>3</v>
      </c>
      <c r="G180" s="61" t="s">
        <v>13</v>
      </c>
      <c r="H180" s="35">
        <v>1</v>
      </c>
      <c r="I180" s="35" t="s">
        <v>36</v>
      </c>
      <c r="J180" s="62">
        <v>600000</v>
      </c>
      <c r="K180" s="54">
        <f>F180*H180*J180</f>
        <v>1800000</v>
      </c>
      <c r="L180" s="132" t="s">
        <v>520</v>
      </c>
    </row>
    <row r="181" spans="2:12" ht="25.05" customHeight="1" x14ac:dyDescent="0.25">
      <c r="B181" s="84"/>
      <c r="C181" s="85"/>
      <c r="D181" s="110">
        <f t="shared" ref="D181:D184" si="31">D180+1</f>
        <v>3</v>
      </c>
      <c r="E181" s="16" t="s">
        <v>134</v>
      </c>
      <c r="F181" s="35">
        <v>1</v>
      </c>
      <c r="G181" s="61" t="s">
        <v>13</v>
      </c>
      <c r="H181" s="35">
        <v>1</v>
      </c>
      <c r="I181" s="35" t="s">
        <v>36</v>
      </c>
      <c r="J181" s="62">
        <v>3000000</v>
      </c>
      <c r="K181" s="54">
        <f>F181*H181*J181</f>
        <v>3000000</v>
      </c>
      <c r="L181" s="132" t="s">
        <v>310</v>
      </c>
    </row>
    <row r="182" spans="2:12" ht="25.05" customHeight="1" x14ac:dyDescent="0.25">
      <c r="B182" s="84"/>
      <c r="C182" s="85"/>
      <c r="D182" s="110">
        <f t="shared" si="31"/>
        <v>4</v>
      </c>
      <c r="E182" s="12" t="s">
        <v>141</v>
      </c>
      <c r="F182" s="35">
        <v>3</v>
      </c>
      <c r="G182" s="35" t="s">
        <v>13</v>
      </c>
      <c r="H182" s="35">
        <v>1</v>
      </c>
      <c r="I182" s="35" t="s">
        <v>46</v>
      </c>
      <c r="J182" s="53">
        <v>5000000</v>
      </c>
      <c r="K182" s="54">
        <f>F182*H182*J182</f>
        <v>15000000</v>
      </c>
      <c r="L182" s="132" t="s">
        <v>310</v>
      </c>
    </row>
    <row r="183" spans="2:12" ht="25.05" customHeight="1" x14ac:dyDescent="0.25">
      <c r="B183" s="84"/>
      <c r="C183" s="85"/>
      <c r="D183" s="110">
        <f t="shared" si="31"/>
        <v>5</v>
      </c>
      <c r="E183" s="12" t="s">
        <v>142</v>
      </c>
      <c r="F183" s="35">
        <v>5</v>
      </c>
      <c r="G183" s="35" t="s">
        <v>13</v>
      </c>
      <c r="H183" s="35">
        <v>1</v>
      </c>
      <c r="I183" s="35" t="s">
        <v>25</v>
      </c>
      <c r="J183" s="53">
        <v>2000000</v>
      </c>
      <c r="K183" s="54">
        <f>F183*H183*J183</f>
        <v>10000000</v>
      </c>
      <c r="L183" s="132" t="s">
        <v>310</v>
      </c>
    </row>
    <row r="184" spans="2:12" ht="33" thickBot="1" x14ac:dyDescent="0.3">
      <c r="B184" s="170"/>
      <c r="C184" s="127"/>
      <c r="D184" s="115">
        <f t="shared" si="31"/>
        <v>6</v>
      </c>
      <c r="E184" s="57" t="s">
        <v>70</v>
      </c>
      <c r="F184" s="37">
        <v>4</v>
      </c>
      <c r="G184" s="37" t="s">
        <v>13</v>
      </c>
      <c r="H184" s="37">
        <v>1</v>
      </c>
      <c r="I184" s="37" t="s">
        <v>25</v>
      </c>
      <c r="J184" s="58">
        <v>250000</v>
      </c>
      <c r="K184" s="59">
        <v>2000000</v>
      </c>
      <c r="L184" s="132" t="s">
        <v>520</v>
      </c>
    </row>
    <row r="185" spans="2:12" ht="16.8" thickBot="1" x14ac:dyDescent="0.3">
      <c r="B185" s="156"/>
      <c r="C185" s="157"/>
      <c r="D185" s="157"/>
      <c r="E185" s="6"/>
      <c r="F185" s="3"/>
      <c r="G185" s="4"/>
      <c r="H185" s="4"/>
      <c r="I185" s="4"/>
      <c r="J185" s="5"/>
      <c r="K185" s="164"/>
      <c r="L185" s="183"/>
    </row>
    <row r="186" spans="2:12" ht="30" customHeight="1" x14ac:dyDescent="0.25">
      <c r="B186" s="81"/>
      <c r="C186" s="82" t="s">
        <v>209</v>
      </c>
      <c r="D186" s="83"/>
      <c r="E186" s="119" t="s">
        <v>158</v>
      </c>
      <c r="F186" s="8"/>
      <c r="G186" s="9"/>
      <c r="H186" s="9"/>
      <c r="I186" s="9"/>
      <c r="J186" s="10"/>
      <c r="K186" s="97">
        <f>SUM(K187:K210)</f>
        <v>147150000</v>
      </c>
      <c r="L186" s="181"/>
    </row>
    <row r="187" spans="2:12" ht="30" customHeight="1" x14ac:dyDescent="0.25">
      <c r="B187" s="84"/>
      <c r="C187" s="85"/>
      <c r="D187" s="169" t="s">
        <v>5</v>
      </c>
      <c r="E187" s="166" t="s">
        <v>121</v>
      </c>
      <c r="F187" s="165"/>
      <c r="G187" s="165"/>
      <c r="H187" s="165"/>
      <c r="I187" s="165"/>
      <c r="J187" s="165"/>
      <c r="K187" s="167"/>
      <c r="L187" s="132"/>
    </row>
    <row r="188" spans="2:12" ht="40.049999999999997" customHeight="1" x14ac:dyDescent="0.25">
      <c r="B188" s="84"/>
      <c r="C188" s="85"/>
      <c r="D188" s="110">
        <v>1</v>
      </c>
      <c r="E188" s="16" t="s">
        <v>149</v>
      </c>
      <c r="F188" s="35">
        <v>100</v>
      </c>
      <c r="G188" s="61" t="s">
        <v>11</v>
      </c>
      <c r="H188" s="35">
        <v>1</v>
      </c>
      <c r="I188" s="35" t="s">
        <v>36</v>
      </c>
      <c r="J188" s="62">
        <v>335000</v>
      </c>
      <c r="K188" s="54">
        <f t="shared" ref="K188" si="32">F188*H188*J188</f>
        <v>33500000</v>
      </c>
      <c r="L188" s="132" t="s">
        <v>311</v>
      </c>
    </row>
    <row r="189" spans="2:12" ht="30" customHeight="1" x14ac:dyDescent="0.25">
      <c r="B189" s="84"/>
      <c r="C189" s="85"/>
      <c r="D189" s="169" t="s">
        <v>6</v>
      </c>
      <c r="E189" s="166" t="s">
        <v>118</v>
      </c>
      <c r="F189" s="165"/>
      <c r="G189" s="165"/>
      <c r="H189" s="165"/>
      <c r="I189" s="165"/>
      <c r="J189" s="165"/>
      <c r="K189" s="167"/>
      <c r="L189" s="132"/>
    </row>
    <row r="190" spans="2:12" ht="40.049999999999997" customHeight="1" x14ac:dyDescent="0.25">
      <c r="B190" s="84"/>
      <c r="C190" s="85"/>
      <c r="D190" s="110">
        <v>1</v>
      </c>
      <c r="E190" s="16" t="s">
        <v>156</v>
      </c>
      <c r="F190" s="35">
        <v>12</v>
      </c>
      <c r="G190" s="61" t="s">
        <v>57</v>
      </c>
      <c r="H190" s="35">
        <v>1</v>
      </c>
      <c r="I190" s="35" t="s">
        <v>26</v>
      </c>
      <c r="J190" s="62">
        <v>1000000</v>
      </c>
      <c r="K190" s="54">
        <f t="shared" ref="K190:K194" si="33">F190*H190*J190</f>
        <v>12000000</v>
      </c>
      <c r="L190" s="144" t="s">
        <v>243</v>
      </c>
    </row>
    <row r="191" spans="2:12" ht="55.2" customHeight="1" x14ac:dyDescent="0.25">
      <c r="B191" s="84"/>
      <c r="C191" s="85"/>
      <c r="D191" s="110">
        <f>D190+1</f>
        <v>2</v>
      </c>
      <c r="E191" s="12" t="s">
        <v>122</v>
      </c>
      <c r="F191" s="35">
        <v>1</v>
      </c>
      <c r="G191" s="35" t="s">
        <v>1</v>
      </c>
      <c r="H191" s="35">
        <v>1</v>
      </c>
      <c r="I191" s="35" t="s">
        <v>26</v>
      </c>
      <c r="J191" s="53">
        <v>5000000</v>
      </c>
      <c r="K191" s="54">
        <f t="shared" si="33"/>
        <v>5000000</v>
      </c>
      <c r="L191" s="143" t="s">
        <v>307</v>
      </c>
    </row>
    <row r="192" spans="2:12" ht="40.049999999999997" customHeight="1" x14ac:dyDescent="0.25">
      <c r="B192" s="84"/>
      <c r="C192" s="85"/>
      <c r="D192" s="110">
        <f>D191+1</f>
        <v>3</v>
      </c>
      <c r="E192" s="12" t="s">
        <v>150</v>
      </c>
      <c r="F192" s="35">
        <v>1</v>
      </c>
      <c r="G192" s="35" t="s">
        <v>1</v>
      </c>
      <c r="H192" s="35">
        <v>1</v>
      </c>
      <c r="I192" s="35" t="s">
        <v>25</v>
      </c>
      <c r="J192" s="53">
        <v>5000000</v>
      </c>
      <c r="K192" s="54">
        <f t="shared" si="33"/>
        <v>5000000</v>
      </c>
      <c r="L192" s="132" t="s">
        <v>308</v>
      </c>
    </row>
    <row r="193" spans="2:12" ht="30" customHeight="1" x14ac:dyDescent="0.25">
      <c r="B193" s="84"/>
      <c r="C193" s="85"/>
      <c r="D193" s="110">
        <f t="shared" ref="D193:D197" si="34">D192+1</f>
        <v>4</v>
      </c>
      <c r="E193" s="12" t="s">
        <v>139</v>
      </c>
      <c r="F193" s="35">
        <v>3</v>
      </c>
      <c r="G193" s="35" t="s">
        <v>2</v>
      </c>
      <c r="H193" s="35">
        <v>1</v>
      </c>
      <c r="I193" s="35" t="s">
        <v>36</v>
      </c>
      <c r="J193" s="53">
        <v>1000000</v>
      </c>
      <c r="K193" s="54">
        <f t="shared" si="33"/>
        <v>3000000</v>
      </c>
      <c r="L193" s="132" t="s">
        <v>522</v>
      </c>
    </row>
    <row r="194" spans="2:12" ht="40.049999999999997" customHeight="1" x14ac:dyDescent="0.25">
      <c r="B194" s="84"/>
      <c r="C194" s="85"/>
      <c r="D194" s="110">
        <f t="shared" si="34"/>
        <v>5</v>
      </c>
      <c r="E194" s="12" t="s">
        <v>299</v>
      </c>
      <c r="F194" s="35">
        <v>100</v>
      </c>
      <c r="G194" s="35" t="s">
        <v>2</v>
      </c>
      <c r="H194" s="35">
        <v>1</v>
      </c>
      <c r="I194" s="35" t="s">
        <v>36</v>
      </c>
      <c r="J194" s="53">
        <v>175000</v>
      </c>
      <c r="K194" s="54">
        <f t="shared" si="33"/>
        <v>17500000</v>
      </c>
      <c r="L194" s="134" t="s">
        <v>287</v>
      </c>
    </row>
    <row r="195" spans="2:12" ht="40.049999999999997" customHeight="1" x14ac:dyDescent="0.25">
      <c r="B195" s="84"/>
      <c r="C195" s="85"/>
      <c r="D195" s="110">
        <f t="shared" si="34"/>
        <v>6</v>
      </c>
      <c r="E195" s="12" t="s">
        <v>298</v>
      </c>
      <c r="F195" s="35">
        <v>100</v>
      </c>
      <c r="G195" s="35" t="s">
        <v>124</v>
      </c>
      <c r="H195" s="35">
        <v>1</v>
      </c>
      <c r="I195" s="35" t="s">
        <v>36</v>
      </c>
      <c r="J195" s="53">
        <v>15000</v>
      </c>
      <c r="K195" s="54">
        <f>F195*H195*J195</f>
        <v>1500000</v>
      </c>
      <c r="L195" s="134" t="s">
        <v>289</v>
      </c>
    </row>
    <row r="196" spans="2:12" ht="55.2" customHeight="1" x14ac:dyDescent="0.25">
      <c r="B196" s="84"/>
      <c r="C196" s="85"/>
      <c r="D196" s="110">
        <f t="shared" si="34"/>
        <v>7</v>
      </c>
      <c r="E196" s="12" t="s">
        <v>125</v>
      </c>
      <c r="F196" s="35">
        <v>120</v>
      </c>
      <c r="G196" s="35" t="s">
        <v>4</v>
      </c>
      <c r="H196" s="35">
        <v>1</v>
      </c>
      <c r="I196" s="35" t="s">
        <v>36</v>
      </c>
      <c r="J196" s="53">
        <v>20000</v>
      </c>
      <c r="K196" s="54">
        <f>F196*H196*J196</f>
        <v>2400000</v>
      </c>
      <c r="L196" s="134" t="s">
        <v>290</v>
      </c>
    </row>
    <row r="197" spans="2:12" ht="40.049999999999997" customHeight="1" x14ac:dyDescent="0.25">
      <c r="B197" s="84"/>
      <c r="C197" s="85"/>
      <c r="D197" s="110">
        <f t="shared" si="34"/>
        <v>8</v>
      </c>
      <c r="E197" s="12" t="s">
        <v>126</v>
      </c>
      <c r="F197" s="35">
        <v>100</v>
      </c>
      <c r="G197" s="35" t="s">
        <v>127</v>
      </c>
      <c r="H197" s="35">
        <v>1</v>
      </c>
      <c r="I197" s="35" t="s">
        <v>36</v>
      </c>
      <c r="J197" s="53">
        <v>7000</v>
      </c>
      <c r="K197" s="54">
        <f>F197*H197*J197</f>
        <v>700000</v>
      </c>
      <c r="L197" s="150" t="s">
        <v>523</v>
      </c>
    </row>
    <row r="198" spans="2:12" ht="30" customHeight="1" x14ac:dyDescent="0.25">
      <c r="B198" s="84"/>
      <c r="C198" s="85"/>
      <c r="D198" s="169" t="s">
        <v>7</v>
      </c>
      <c r="E198" s="168" t="s">
        <v>196</v>
      </c>
      <c r="F198" s="165"/>
      <c r="G198" s="165"/>
      <c r="H198" s="165"/>
      <c r="I198" s="165"/>
      <c r="J198" s="165"/>
      <c r="K198" s="167"/>
      <c r="L198" s="132"/>
    </row>
    <row r="199" spans="2:12" ht="64.8" x14ac:dyDescent="0.25">
      <c r="B199" s="84"/>
      <c r="C199" s="85"/>
      <c r="D199" s="110">
        <v>1</v>
      </c>
      <c r="E199" s="16" t="s">
        <v>116</v>
      </c>
      <c r="F199" s="35">
        <v>1</v>
      </c>
      <c r="G199" s="61" t="s">
        <v>0</v>
      </c>
      <c r="H199" s="35">
        <v>1</v>
      </c>
      <c r="I199" s="35" t="s">
        <v>26</v>
      </c>
      <c r="J199" s="62">
        <v>5000000</v>
      </c>
      <c r="K199" s="54">
        <f t="shared" ref="K199:K200" si="35">F199*H199*J199</f>
        <v>5000000</v>
      </c>
      <c r="L199" s="16" t="s">
        <v>285</v>
      </c>
    </row>
    <row r="200" spans="2:12" ht="64.8" x14ac:dyDescent="0.25">
      <c r="B200" s="84"/>
      <c r="C200" s="85"/>
      <c r="D200" s="110">
        <v>2</v>
      </c>
      <c r="E200" s="16" t="s">
        <v>129</v>
      </c>
      <c r="F200" s="35">
        <v>1</v>
      </c>
      <c r="G200" s="61" t="s">
        <v>0</v>
      </c>
      <c r="H200" s="35">
        <v>1</v>
      </c>
      <c r="I200" s="35" t="s">
        <v>26</v>
      </c>
      <c r="J200" s="62">
        <v>15000000</v>
      </c>
      <c r="K200" s="54">
        <f t="shared" si="35"/>
        <v>15000000</v>
      </c>
      <c r="L200" s="16" t="s">
        <v>286</v>
      </c>
    </row>
    <row r="201" spans="2:12" ht="30" customHeight="1" x14ac:dyDescent="0.25">
      <c r="B201" s="84"/>
      <c r="C201" s="85"/>
      <c r="D201" s="169" t="s">
        <v>8</v>
      </c>
      <c r="E201" s="166" t="s">
        <v>53</v>
      </c>
      <c r="F201" s="165"/>
      <c r="G201" s="165"/>
      <c r="H201" s="165"/>
      <c r="I201" s="165"/>
      <c r="J201" s="165"/>
      <c r="K201" s="167"/>
      <c r="L201" s="132"/>
    </row>
    <row r="202" spans="2:12" ht="30" customHeight="1" x14ac:dyDescent="0.25">
      <c r="B202" s="84"/>
      <c r="C202" s="85"/>
      <c r="D202" s="110">
        <v>1</v>
      </c>
      <c r="E202" s="16" t="s">
        <v>28</v>
      </c>
      <c r="F202" s="35">
        <v>1</v>
      </c>
      <c r="G202" s="61" t="s">
        <v>13</v>
      </c>
      <c r="H202" s="35">
        <v>1</v>
      </c>
      <c r="I202" s="35" t="s">
        <v>36</v>
      </c>
      <c r="J202" s="62">
        <v>1500000</v>
      </c>
      <c r="K202" s="54">
        <f>F202*H202*J202</f>
        <v>1500000</v>
      </c>
      <c r="L202" s="132" t="s">
        <v>520</v>
      </c>
    </row>
    <row r="203" spans="2:12" ht="30" customHeight="1" x14ac:dyDescent="0.25">
      <c r="B203" s="84"/>
      <c r="C203" s="85"/>
      <c r="D203" s="110">
        <f>D202+1</f>
        <v>2</v>
      </c>
      <c r="E203" s="16" t="s">
        <v>144</v>
      </c>
      <c r="F203" s="35">
        <v>1</v>
      </c>
      <c r="G203" s="61" t="s">
        <v>3</v>
      </c>
      <c r="H203" s="35">
        <v>1</v>
      </c>
      <c r="I203" s="35" t="s">
        <v>36</v>
      </c>
      <c r="J203" s="62">
        <v>7500000</v>
      </c>
      <c r="K203" s="54">
        <f t="shared" ref="K203:K209" si="36">F203*H203*J203</f>
        <v>7500000</v>
      </c>
      <c r="L203" s="132" t="s">
        <v>521</v>
      </c>
    </row>
    <row r="204" spans="2:12" ht="30" customHeight="1" x14ac:dyDescent="0.25">
      <c r="B204" s="84"/>
      <c r="C204" s="85"/>
      <c r="D204" s="110">
        <f t="shared" ref="D204:D210" si="37">D203+1</f>
        <v>3</v>
      </c>
      <c r="E204" s="16" t="s">
        <v>145</v>
      </c>
      <c r="F204" s="35">
        <v>3</v>
      </c>
      <c r="G204" s="61" t="s">
        <v>13</v>
      </c>
      <c r="H204" s="35">
        <v>1</v>
      </c>
      <c r="I204" s="35" t="s">
        <v>36</v>
      </c>
      <c r="J204" s="62">
        <v>600000</v>
      </c>
      <c r="K204" s="54">
        <f t="shared" si="36"/>
        <v>1800000</v>
      </c>
      <c r="L204" s="132" t="s">
        <v>520</v>
      </c>
    </row>
    <row r="205" spans="2:12" ht="30" customHeight="1" x14ac:dyDescent="0.25">
      <c r="B205" s="84"/>
      <c r="C205" s="85"/>
      <c r="D205" s="110">
        <f t="shared" si="37"/>
        <v>4</v>
      </c>
      <c r="E205" s="16" t="s">
        <v>134</v>
      </c>
      <c r="F205" s="35">
        <v>1</v>
      </c>
      <c r="G205" s="61" t="s">
        <v>13</v>
      </c>
      <c r="H205" s="35">
        <v>1</v>
      </c>
      <c r="I205" s="35" t="s">
        <v>36</v>
      </c>
      <c r="J205" s="53">
        <v>3000000</v>
      </c>
      <c r="K205" s="54">
        <f t="shared" si="36"/>
        <v>3000000</v>
      </c>
      <c r="L205" s="132" t="s">
        <v>310</v>
      </c>
    </row>
    <row r="206" spans="2:12" ht="30" customHeight="1" x14ac:dyDescent="0.25">
      <c r="B206" s="84"/>
      <c r="C206" s="85"/>
      <c r="D206" s="110">
        <f t="shared" si="37"/>
        <v>5</v>
      </c>
      <c r="E206" s="12" t="s">
        <v>141</v>
      </c>
      <c r="F206" s="35">
        <v>3</v>
      </c>
      <c r="G206" s="35" t="s">
        <v>13</v>
      </c>
      <c r="H206" s="35">
        <v>1</v>
      </c>
      <c r="I206" s="35" t="s">
        <v>46</v>
      </c>
      <c r="J206" s="53">
        <v>5000000</v>
      </c>
      <c r="K206" s="54">
        <f>F206*H206*J206</f>
        <v>15000000</v>
      </c>
      <c r="L206" s="132" t="s">
        <v>310</v>
      </c>
    </row>
    <row r="207" spans="2:12" ht="30" customHeight="1" x14ac:dyDescent="0.25">
      <c r="B207" s="84"/>
      <c r="C207" s="85"/>
      <c r="D207" s="110">
        <f t="shared" si="37"/>
        <v>6</v>
      </c>
      <c r="E207" s="12" t="s">
        <v>182</v>
      </c>
      <c r="F207" s="35">
        <v>1</v>
      </c>
      <c r="G207" s="35" t="s">
        <v>13</v>
      </c>
      <c r="H207" s="35">
        <v>1</v>
      </c>
      <c r="I207" s="35" t="s">
        <v>46</v>
      </c>
      <c r="J207" s="53">
        <v>5000000</v>
      </c>
      <c r="K207" s="54">
        <f>F207*H207*J207</f>
        <v>5000000</v>
      </c>
      <c r="L207" s="132" t="s">
        <v>520</v>
      </c>
    </row>
    <row r="208" spans="2:12" ht="30" customHeight="1" x14ac:dyDescent="0.25">
      <c r="B208" s="84"/>
      <c r="C208" s="85"/>
      <c r="D208" s="110">
        <f t="shared" si="37"/>
        <v>7</v>
      </c>
      <c r="E208" s="12" t="s">
        <v>142</v>
      </c>
      <c r="F208" s="35">
        <v>5</v>
      </c>
      <c r="G208" s="35" t="s">
        <v>13</v>
      </c>
      <c r="H208" s="35">
        <v>1</v>
      </c>
      <c r="I208" s="35" t="s">
        <v>25</v>
      </c>
      <c r="J208" s="53">
        <v>2000000</v>
      </c>
      <c r="K208" s="54">
        <f>F208*H208*J208</f>
        <v>10000000</v>
      </c>
      <c r="L208" s="132" t="s">
        <v>310</v>
      </c>
    </row>
    <row r="209" spans="2:12" ht="30" customHeight="1" x14ac:dyDescent="0.25">
      <c r="B209" s="84"/>
      <c r="C209" s="85"/>
      <c r="D209" s="110">
        <f t="shared" si="37"/>
        <v>8</v>
      </c>
      <c r="E209" s="16" t="s">
        <v>135</v>
      </c>
      <c r="F209" s="35">
        <v>1</v>
      </c>
      <c r="G209" s="61" t="s">
        <v>13</v>
      </c>
      <c r="H209" s="35">
        <v>1</v>
      </c>
      <c r="I209" s="35" t="s">
        <v>36</v>
      </c>
      <c r="J209" s="62">
        <v>750000</v>
      </c>
      <c r="K209" s="54">
        <f t="shared" si="36"/>
        <v>750000</v>
      </c>
      <c r="L209" s="132" t="s">
        <v>310</v>
      </c>
    </row>
    <row r="210" spans="2:12" ht="30" customHeight="1" thickBot="1" x14ac:dyDescent="0.3">
      <c r="B210" s="170"/>
      <c r="C210" s="127"/>
      <c r="D210" s="115">
        <f t="shared" si="37"/>
        <v>9</v>
      </c>
      <c r="E210" s="57" t="s">
        <v>70</v>
      </c>
      <c r="F210" s="37">
        <v>4</v>
      </c>
      <c r="G210" s="37" t="s">
        <v>13</v>
      </c>
      <c r="H210" s="37">
        <v>1</v>
      </c>
      <c r="I210" s="37" t="s">
        <v>25</v>
      </c>
      <c r="J210" s="58">
        <v>250000</v>
      </c>
      <c r="K210" s="59">
        <v>2000000</v>
      </c>
      <c r="L210" s="132" t="s">
        <v>520</v>
      </c>
    </row>
    <row r="211" spans="2:12" ht="16.8" thickBot="1" x14ac:dyDescent="0.3">
      <c r="B211" s="156"/>
      <c r="C211" s="157"/>
      <c r="D211" s="157"/>
      <c r="E211" s="6"/>
      <c r="F211" s="3"/>
      <c r="G211" s="4"/>
      <c r="H211" s="4"/>
      <c r="I211" s="4"/>
      <c r="J211" s="5"/>
      <c r="K211" s="164"/>
      <c r="L211" s="183"/>
    </row>
    <row r="212" spans="2:12" ht="30" customHeight="1" x14ac:dyDescent="0.25">
      <c r="B212" s="81"/>
      <c r="C212" s="82" t="s">
        <v>210</v>
      </c>
      <c r="D212" s="83"/>
      <c r="E212" s="119" t="s">
        <v>151</v>
      </c>
      <c r="F212" s="8"/>
      <c r="G212" s="9"/>
      <c r="H212" s="9"/>
      <c r="I212" s="9"/>
      <c r="J212" s="10"/>
      <c r="K212" s="97">
        <f>SUM(K213:K249)</f>
        <v>405350000</v>
      </c>
      <c r="L212" s="181"/>
    </row>
    <row r="213" spans="2:12" ht="30" customHeight="1" x14ac:dyDescent="0.25">
      <c r="B213" s="84"/>
      <c r="C213" s="85"/>
      <c r="D213" s="169" t="s">
        <v>5</v>
      </c>
      <c r="E213" s="166" t="s">
        <v>121</v>
      </c>
      <c r="F213" s="165"/>
      <c r="G213" s="165"/>
      <c r="H213" s="165"/>
      <c r="I213" s="165"/>
      <c r="J213" s="165"/>
      <c r="K213" s="167"/>
      <c r="L213" s="132"/>
    </row>
    <row r="214" spans="2:12" ht="58.2" customHeight="1" x14ac:dyDescent="0.25">
      <c r="B214" s="84"/>
      <c r="C214" s="85"/>
      <c r="D214" s="110">
        <v>1</v>
      </c>
      <c r="E214" s="16" t="s">
        <v>187</v>
      </c>
      <c r="F214" s="35">
        <v>150</v>
      </c>
      <c r="G214" s="61" t="s">
        <v>11</v>
      </c>
      <c r="H214" s="35">
        <v>1</v>
      </c>
      <c r="I214" s="35" t="s">
        <v>36</v>
      </c>
      <c r="J214" s="62">
        <v>800000</v>
      </c>
      <c r="K214" s="54">
        <f t="shared" ref="K214" si="38">F214*H214*J214</f>
        <v>120000000</v>
      </c>
      <c r="L214" s="132" t="s">
        <v>526</v>
      </c>
    </row>
    <row r="215" spans="2:12" ht="30" customHeight="1" x14ac:dyDescent="0.25">
      <c r="B215" s="84"/>
      <c r="C215" s="85"/>
      <c r="D215" s="169" t="s">
        <v>6</v>
      </c>
      <c r="E215" s="166" t="s">
        <v>118</v>
      </c>
      <c r="F215" s="165"/>
      <c r="G215" s="165"/>
      <c r="H215" s="165"/>
      <c r="I215" s="165"/>
      <c r="J215" s="165"/>
      <c r="K215" s="167"/>
      <c r="L215" s="132"/>
    </row>
    <row r="216" spans="2:12" ht="40.049999999999997" customHeight="1" x14ac:dyDescent="0.25">
      <c r="B216" s="84"/>
      <c r="C216" s="85"/>
      <c r="D216" s="110">
        <v>1</v>
      </c>
      <c r="E216" s="16" t="s">
        <v>188</v>
      </c>
      <c r="F216" s="35">
        <v>1</v>
      </c>
      <c r="G216" s="61" t="s">
        <v>2</v>
      </c>
      <c r="H216" s="35">
        <v>1</v>
      </c>
      <c r="I216" s="35" t="s">
        <v>26</v>
      </c>
      <c r="J216" s="62">
        <v>5000000</v>
      </c>
      <c r="K216" s="54">
        <f t="shared" ref="K216:K220" si="39">F216*H216*J216</f>
        <v>5000000</v>
      </c>
      <c r="L216" s="132" t="s">
        <v>308</v>
      </c>
    </row>
    <row r="217" spans="2:12" ht="57" customHeight="1" x14ac:dyDescent="0.25">
      <c r="B217" s="84"/>
      <c r="C217" s="85"/>
      <c r="D217" s="110">
        <f>D216+1</f>
        <v>2</v>
      </c>
      <c r="E217" s="12" t="s">
        <v>122</v>
      </c>
      <c r="F217" s="35">
        <v>1</v>
      </c>
      <c r="G217" s="35" t="s">
        <v>1</v>
      </c>
      <c r="H217" s="35">
        <v>1</v>
      </c>
      <c r="I217" s="35" t="s">
        <v>26</v>
      </c>
      <c r="J217" s="53">
        <v>5000000</v>
      </c>
      <c r="K217" s="54">
        <f t="shared" si="39"/>
        <v>5000000</v>
      </c>
      <c r="L217" s="143" t="s">
        <v>307</v>
      </c>
    </row>
    <row r="218" spans="2:12" ht="30" customHeight="1" x14ac:dyDescent="0.25">
      <c r="B218" s="84"/>
      <c r="C218" s="85"/>
      <c r="D218" s="110">
        <f>D217+1</f>
        <v>3</v>
      </c>
      <c r="E218" s="12" t="s">
        <v>139</v>
      </c>
      <c r="F218" s="35">
        <v>5</v>
      </c>
      <c r="G218" s="35" t="s">
        <v>2</v>
      </c>
      <c r="H218" s="35">
        <v>1</v>
      </c>
      <c r="I218" s="35" t="s">
        <v>36</v>
      </c>
      <c r="J218" s="53">
        <v>1000000</v>
      </c>
      <c r="K218" s="54">
        <f t="shared" si="39"/>
        <v>5000000</v>
      </c>
      <c r="L218" s="132" t="s">
        <v>522</v>
      </c>
    </row>
    <row r="219" spans="2:12" ht="40.049999999999997" customHeight="1" x14ac:dyDescent="0.25">
      <c r="B219" s="84"/>
      <c r="C219" s="85"/>
      <c r="D219" s="110">
        <f t="shared" ref="D219:D225" si="40">D218+1</f>
        <v>4</v>
      </c>
      <c r="E219" s="12" t="s">
        <v>299</v>
      </c>
      <c r="F219" s="35">
        <v>150</v>
      </c>
      <c r="G219" s="35" t="s">
        <v>2</v>
      </c>
      <c r="H219" s="35">
        <v>1</v>
      </c>
      <c r="I219" s="35" t="s">
        <v>36</v>
      </c>
      <c r="J219" s="53">
        <v>175000</v>
      </c>
      <c r="K219" s="54">
        <f t="shared" si="39"/>
        <v>26250000</v>
      </c>
      <c r="L219" s="134" t="s">
        <v>287</v>
      </c>
    </row>
    <row r="220" spans="2:12" ht="72.599999999999994" customHeight="1" x14ac:dyDescent="0.25">
      <c r="B220" s="84"/>
      <c r="C220" s="85"/>
      <c r="D220" s="110">
        <f t="shared" si="40"/>
        <v>5</v>
      </c>
      <c r="E220" s="12" t="s">
        <v>300</v>
      </c>
      <c r="F220" s="35">
        <v>150</v>
      </c>
      <c r="G220" s="35" t="s">
        <v>2</v>
      </c>
      <c r="H220" s="35">
        <v>1</v>
      </c>
      <c r="I220" s="35" t="s">
        <v>36</v>
      </c>
      <c r="J220" s="53">
        <v>175000</v>
      </c>
      <c r="K220" s="54">
        <f t="shared" si="39"/>
        <v>26250000</v>
      </c>
      <c r="L220" s="134" t="s">
        <v>288</v>
      </c>
    </row>
    <row r="221" spans="2:12" ht="40.049999999999997" customHeight="1" x14ac:dyDescent="0.25">
      <c r="B221" s="84"/>
      <c r="C221" s="85"/>
      <c r="D221" s="110">
        <f t="shared" si="40"/>
        <v>6</v>
      </c>
      <c r="E221" s="12" t="s">
        <v>298</v>
      </c>
      <c r="F221" s="35">
        <v>150</v>
      </c>
      <c r="G221" s="35" t="s">
        <v>124</v>
      </c>
      <c r="H221" s="35">
        <v>1</v>
      </c>
      <c r="I221" s="35" t="s">
        <v>36</v>
      </c>
      <c r="J221" s="53">
        <v>15000</v>
      </c>
      <c r="K221" s="54">
        <f>F221*H221*J221</f>
        <v>2250000</v>
      </c>
      <c r="L221" s="134" t="s">
        <v>289</v>
      </c>
    </row>
    <row r="222" spans="2:12" ht="57" customHeight="1" x14ac:dyDescent="0.25">
      <c r="B222" s="84"/>
      <c r="C222" s="85"/>
      <c r="D222" s="110">
        <f t="shared" si="40"/>
        <v>7</v>
      </c>
      <c r="E222" s="12" t="s">
        <v>125</v>
      </c>
      <c r="F222" s="35">
        <v>170</v>
      </c>
      <c r="G222" s="35" t="s">
        <v>4</v>
      </c>
      <c r="H222" s="35">
        <v>1</v>
      </c>
      <c r="I222" s="35" t="s">
        <v>36</v>
      </c>
      <c r="J222" s="53">
        <v>20000</v>
      </c>
      <c r="K222" s="54">
        <f>F222*H222*J222</f>
        <v>3400000</v>
      </c>
      <c r="L222" s="134" t="s">
        <v>290</v>
      </c>
    </row>
    <row r="223" spans="2:12" ht="30" customHeight="1" x14ac:dyDescent="0.25">
      <c r="B223" s="84"/>
      <c r="C223" s="85"/>
      <c r="D223" s="110">
        <f t="shared" si="40"/>
        <v>8</v>
      </c>
      <c r="E223" s="16" t="s">
        <v>194</v>
      </c>
      <c r="F223" s="35">
        <v>4</v>
      </c>
      <c r="G223" s="61" t="s">
        <v>2</v>
      </c>
      <c r="H223" s="35">
        <v>1</v>
      </c>
      <c r="I223" s="35" t="s">
        <v>36</v>
      </c>
      <c r="J223" s="62">
        <v>3500000</v>
      </c>
      <c r="K223" s="54">
        <f>F223*H223*J223</f>
        <v>14000000</v>
      </c>
      <c r="L223" s="150" t="s">
        <v>313</v>
      </c>
    </row>
    <row r="224" spans="2:12" ht="30" customHeight="1" x14ac:dyDescent="0.25">
      <c r="B224" s="84"/>
      <c r="C224" s="85"/>
      <c r="D224" s="110">
        <f t="shared" si="40"/>
        <v>9</v>
      </c>
      <c r="E224" s="16" t="s">
        <v>153</v>
      </c>
      <c r="F224" s="35">
        <v>4</v>
      </c>
      <c r="G224" s="61" t="s">
        <v>2</v>
      </c>
      <c r="H224" s="35">
        <v>2</v>
      </c>
      <c r="I224" s="35" t="s">
        <v>26</v>
      </c>
      <c r="J224" s="62">
        <v>3500000</v>
      </c>
      <c r="K224" s="54">
        <f>F224*H224*J224</f>
        <v>28000000</v>
      </c>
      <c r="L224" s="132" t="s">
        <v>314</v>
      </c>
    </row>
    <row r="225" spans="2:12" ht="39.6" customHeight="1" x14ac:dyDescent="0.25">
      <c r="B225" s="84"/>
      <c r="C225" s="85"/>
      <c r="D225" s="110">
        <f t="shared" si="40"/>
        <v>10</v>
      </c>
      <c r="E225" s="12" t="s">
        <v>126</v>
      </c>
      <c r="F225" s="35">
        <v>150</v>
      </c>
      <c r="G225" s="35" t="s">
        <v>127</v>
      </c>
      <c r="H225" s="35">
        <v>1</v>
      </c>
      <c r="I225" s="35" t="s">
        <v>36</v>
      </c>
      <c r="J225" s="53">
        <v>7000</v>
      </c>
      <c r="K225" s="54">
        <f>F225*H225*J225</f>
        <v>1050000</v>
      </c>
      <c r="L225" s="150" t="s">
        <v>523</v>
      </c>
    </row>
    <row r="226" spans="2:12" ht="30" customHeight="1" x14ac:dyDescent="0.25">
      <c r="B226" s="84"/>
      <c r="C226" s="85"/>
      <c r="D226" s="169" t="s">
        <v>7</v>
      </c>
      <c r="E226" s="168" t="s">
        <v>115</v>
      </c>
      <c r="F226" s="165"/>
      <c r="G226" s="165"/>
      <c r="H226" s="165"/>
      <c r="I226" s="165"/>
      <c r="J226" s="165"/>
      <c r="K226" s="167"/>
      <c r="L226" s="16"/>
    </row>
    <row r="227" spans="2:12" ht="30" customHeight="1" x14ac:dyDescent="0.25">
      <c r="B227" s="84"/>
      <c r="C227" s="85"/>
      <c r="D227" s="173" t="s">
        <v>128</v>
      </c>
      <c r="E227" s="60" t="s">
        <v>9</v>
      </c>
      <c r="F227" s="35"/>
      <c r="G227" s="61"/>
      <c r="H227" s="35"/>
      <c r="I227" s="35"/>
      <c r="J227" s="62"/>
      <c r="K227" s="54"/>
      <c r="L227" s="132"/>
    </row>
    <row r="228" spans="2:12" ht="72.599999999999994" customHeight="1" x14ac:dyDescent="0.25">
      <c r="B228" s="84"/>
      <c r="C228" s="85"/>
      <c r="D228" s="110">
        <v>1</v>
      </c>
      <c r="E228" s="16" t="s">
        <v>116</v>
      </c>
      <c r="F228" s="35">
        <v>1</v>
      </c>
      <c r="G228" s="61" t="s">
        <v>0</v>
      </c>
      <c r="H228" s="35">
        <v>1</v>
      </c>
      <c r="I228" s="35" t="s">
        <v>26</v>
      </c>
      <c r="J228" s="62">
        <v>7500000</v>
      </c>
      <c r="K228" s="54">
        <f t="shared" ref="K228" si="41">F228*H228*J228</f>
        <v>7500000</v>
      </c>
      <c r="L228" s="16" t="s">
        <v>285</v>
      </c>
    </row>
    <row r="229" spans="2:12" ht="30" customHeight="1" x14ac:dyDescent="0.25">
      <c r="B229" s="84"/>
      <c r="C229" s="85"/>
      <c r="D229" s="173" t="s">
        <v>130</v>
      </c>
      <c r="E229" s="60" t="s">
        <v>131</v>
      </c>
      <c r="F229" s="35"/>
      <c r="G229" s="61"/>
      <c r="H229" s="35"/>
      <c r="I229" s="35"/>
      <c r="J229" s="62"/>
      <c r="K229" s="54"/>
      <c r="L229" s="132"/>
    </row>
    <row r="230" spans="2:12" ht="40.049999999999997" customHeight="1" x14ac:dyDescent="0.25">
      <c r="B230" s="84"/>
      <c r="C230" s="85"/>
      <c r="D230" s="110">
        <v>1</v>
      </c>
      <c r="E230" s="16" t="s">
        <v>132</v>
      </c>
      <c r="F230" s="35">
        <v>2</v>
      </c>
      <c r="G230" s="61" t="s">
        <v>2</v>
      </c>
      <c r="H230" s="35">
        <v>1</v>
      </c>
      <c r="I230" s="35" t="s">
        <v>36</v>
      </c>
      <c r="J230" s="62">
        <v>250000</v>
      </c>
      <c r="K230" s="54">
        <f t="shared" ref="K230" si="42">F230*H230*J230</f>
        <v>500000</v>
      </c>
      <c r="L230" s="132" t="s">
        <v>280</v>
      </c>
    </row>
    <row r="231" spans="2:12" ht="30" customHeight="1" x14ac:dyDescent="0.25">
      <c r="B231" s="84"/>
      <c r="C231" s="85"/>
      <c r="D231" s="169" t="s">
        <v>8</v>
      </c>
      <c r="E231" s="166" t="s">
        <v>53</v>
      </c>
      <c r="F231" s="165"/>
      <c r="G231" s="165"/>
      <c r="H231" s="165"/>
      <c r="I231" s="165"/>
      <c r="J231" s="165"/>
      <c r="K231" s="167"/>
      <c r="L231" s="132"/>
    </row>
    <row r="232" spans="2:12" ht="30" customHeight="1" x14ac:dyDescent="0.25">
      <c r="B232" s="84"/>
      <c r="C232" s="85"/>
      <c r="D232" s="110">
        <v>1</v>
      </c>
      <c r="E232" s="16" t="s">
        <v>28</v>
      </c>
      <c r="F232" s="35">
        <v>1</v>
      </c>
      <c r="G232" s="61" t="s">
        <v>13</v>
      </c>
      <c r="H232" s="35">
        <v>1</v>
      </c>
      <c r="I232" s="35" t="s">
        <v>36</v>
      </c>
      <c r="J232" s="62">
        <v>1500000</v>
      </c>
      <c r="K232" s="54">
        <f>F232*H232*J232</f>
        <v>1500000</v>
      </c>
      <c r="L232" s="132" t="s">
        <v>520</v>
      </c>
    </row>
    <row r="233" spans="2:12" ht="30" customHeight="1" x14ac:dyDescent="0.25">
      <c r="B233" s="84"/>
      <c r="C233" s="85"/>
      <c r="D233" s="110">
        <f>D232+1</f>
        <v>2</v>
      </c>
      <c r="E233" s="16" t="s">
        <v>143</v>
      </c>
      <c r="F233" s="35">
        <v>1</v>
      </c>
      <c r="G233" s="61" t="s">
        <v>3</v>
      </c>
      <c r="H233" s="35">
        <v>1</v>
      </c>
      <c r="I233" s="35" t="s">
        <v>36</v>
      </c>
      <c r="J233" s="62">
        <v>5000000</v>
      </c>
      <c r="K233" s="54">
        <f t="shared" ref="K233:K241" si="43">F233*H233*J233</f>
        <v>5000000</v>
      </c>
      <c r="L233" s="132" t="s">
        <v>521</v>
      </c>
    </row>
    <row r="234" spans="2:12" ht="30" customHeight="1" x14ac:dyDescent="0.25">
      <c r="B234" s="84"/>
      <c r="C234" s="85"/>
      <c r="D234" s="110">
        <f t="shared" ref="D234:D242" si="44">D233+1</f>
        <v>3</v>
      </c>
      <c r="E234" s="16" t="s">
        <v>144</v>
      </c>
      <c r="F234" s="35">
        <v>1</v>
      </c>
      <c r="G234" s="61" t="s">
        <v>3</v>
      </c>
      <c r="H234" s="35">
        <v>1</v>
      </c>
      <c r="I234" s="35" t="s">
        <v>36</v>
      </c>
      <c r="J234" s="62">
        <v>7500000</v>
      </c>
      <c r="K234" s="54">
        <f t="shared" si="43"/>
        <v>7500000</v>
      </c>
      <c r="L234" s="132" t="s">
        <v>521</v>
      </c>
    </row>
    <row r="235" spans="2:12" ht="30" customHeight="1" x14ac:dyDescent="0.25">
      <c r="B235" s="84"/>
      <c r="C235" s="85"/>
      <c r="D235" s="110">
        <f>D234+1</f>
        <v>4</v>
      </c>
      <c r="E235" s="16" t="s">
        <v>145</v>
      </c>
      <c r="F235" s="35">
        <v>4</v>
      </c>
      <c r="G235" s="61" t="s">
        <v>13</v>
      </c>
      <c r="H235" s="35">
        <v>1</v>
      </c>
      <c r="I235" s="35" t="s">
        <v>36</v>
      </c>
      <c r="J235" s="62">
        <v>600000</v>
      </c>
      <c r="K235" s="54">
        <f t="shared" si="43"/>
        <v>2400000</v>
      </c>
      <c r="L235" s="132" t="s">
        <v>520</v>
      </c>
    </row>
    <row r="236" spans="2:12" ht="30" customHeight="1" x14ac:dyDescent="0.25">
      <c r="B236" s="84"/>
      <c r="C236" s="85"/>
      <c r="D236" s="110">
        <f t="shared" si="44"/>
        <v>5</v>
      </c>
      <c r="E236" s="16" t="s">
        <v>134</v>
      </c>
      <c r="F236" s="35">
        <v>1</v>
      </c>
      <c r="G236" s="61" t="s">
        <v>13</v>
      </c>
      <c r="H236" s="35">
        <v>1</v>
      </c>
      <c r="I236" s="35" t="s">
        <v>36</v>
      </c>
      <c r="J236" s="53">
        <v>3000000</v>
      </c>
      <c r="K236" s="54">
        <f t="shared" si="43"/>
        <v>3000000</v>
      </c>
      <c r="L236" s="132" t="s">
        <v>310</v>
      </c>
    </row>
    <row r="237" spans="2:12" ht="30" customHeight="1" x14ac:dyDescent="0.25">
      <c r="B237" s="84"/>
      <c r="C237" s="85"/>
      <c r="D237" s="110">
        <f t="shared" si="44"/>
        <v>6</v>
      </c>
      <c r="E237" s="12" t="s">
        <v>141</v>
      </c>
      <c r="F237" s="35">
        <v>4</v>
      </c>
      <c r="G237" s="35" t="s">
        <v>13</v>
      </c>
      <c r="H237" s="35">
        <v>1</v>
      </c>
      <c r="I237" s="35" t="s">
        <v>46</v>
      </c>
      <c r="J237" s="53">
        <v>5000000</v>
      </c>
      <c r="K237" s="54">
        <f>F237*H237*J237</f>
        <v>20000000</v>
      </c>
      <c r="L237" s="132" t="s">
        <v>310</v>
      </c>
    </row>
    <row r="238" spans="2:12" ht="30" customHeight="1" x14ac:dyDescent="0.25">
      <c r="B238" s="84"/>
      <c r="C238" s="85"/>
      <c r="D238" s="110">
        <f t="shared" si="44"/>
        <v>7</v>
      </c>
      <c r="E238" s="12" t="s">
        <v>142</v>
      </c>
      <c r="F238" s="35">
        <v>5</v>
      </c>
      <c r="G238" s="35" t="s">
        <v>13</v>
      </c>
      <c r="H238" s="35">
        <v>1</v>
      </c>
      <c r="I238" s="35" t="s">
        <v>25</v>
      </c>
      <c r="J238" s="53">
        <v>2000000</v>
      </c>
      <c r="K238" s="54">
        <f>F238*H238*J238</f>
        <v>10000000</v>
      </c>
      <c r="L238" s="132" t="s">
        <v>310</v>
      </c>
    </row>
    <row r="239" spans="2:12" ht="40.799999999999997" customHeight="1" x14ac:dyDescent="0.25">
      <c r="B239" s="84"/>
      <c r="C239" s="85"/>
      <c r="D239" s="110">
        <f t="shared" si="44"/>
        <v>8</v>
      </c>
      <c r="E239" s="16" t="s">
        <v>140</v>
      </c>
      <c r="F239" s="35">
        <v>1</v>
      </c>
      <c r="G239" s="61" t="s">
        <v>13</v>
      </c>
      <c r="H239" s="35">
        <v>1</v>
      </c>
      <c r="I239" s="35" t="s">
        <v>36</v>
      </c>
      <c r="J239" s="62">
        <v>750000</v>
      </c>
      <c r="K239" s="54">
        <f t="shared" si="43"/>
        <v>750000</v>
      </c>
      <c r="L239" s="132" t="s">
        <v>310</v>
      </c>
    </row>
    <row r="240" spans="2:12" ht="40.799999999999997" customHeight="1" x14ac:dyDescent="0.25">
      <c r="B240" s="84"/>
      <c r="C240" s="85"/>
      <c r="D240" s="110">
        <f t="shared" si="44"/>
        <v>9</v>
      </c>
      <c r="E240" s="12" t="s">
        <v>147</v>
      </c>
      <c r="F240" s="35">
        <v>1</v>
      </c>
      <c r="G240" s="35" t="s">
        <v>13</v>
      </c>
      <c r="H240" s="35">
        <v>1</v>
      </c>
      <c r="I240" s="35" t="s">
        <v>25</v>
      </c>
      <c r="J240" s="53">
        <v>1500000</v>
      </c>
      <c r="K240" s="54">
        <f t="shared" si="43"/>
        <v>1500000</v>
      </c>
      <c r="L240" s="132" t="s">
        <v>520</v>
      </c>
    </row>
    <row r="241" spans="2:12" ht="30" customHeight="1" x14ac:dyDescent="0.25">
      <c r="B241" s="84"/>
      <c r="C241" s="85"/>
      <c r="D241" s="110">
        <f t="shared" si="44"/>
        <v>10</v>
      </c>
      <c r="E241" s="12" t="s">
        <v>148</v>
      </c>
      <c r="F241" s="35">
        <v>1</v>
      </c>
      <c r="G241" s="35" t="s">
        <v>13</v>
      </c>
      <c r="H241" s="35">
        <v>1</v>
      </c>
      <c r="I241" s="35" t="s">
        <v>25</v>
      </c>
      <c r="J241" s="53">
        <v>1500000</v>
      </c>
      <c r="K241" s="54">
        <f t="shared" si="43"/>
        <v>1500000</v>
      </c>
      <c r="L241" s="132" t="s">
        <v>520</v>
      </c>
    </row>
    <row r="242" spans="2:12" ht="30" customHeight="1" x14ac:dyDescent="0.25">
      <c r="B242" s="84"/>
      <c r="C242" s="85"/>
      <c r="D242" s="110">
        <f t="shared" si="44"/>
        <v>11</v>
      </c>
      <c r="E242" s="12" t="s">
        <v>70</v>
      </c>
      <c r="F242" s="35">
        <v>4</v>
      </c>
      <c r="G242" s="35" t="s">
        <v>13</v>
      </c>
      <c r="H242" s="35">
        <v>1</v>
      </c>
      <c r="I242" s="35" t="s">
        <v>25</v>
      </c>
      <c r="J242" s="53">
        <v>250000</v>
      </c>
      <c r="K242" s="54">
        <v>2000000</v>
      </c>
      <c r="L242" s="132" t="s">
        <v>520</v>
      </c>
    </row>
    <row r="243" spans="2:12" ht="30" customHeight="1" x14ac:dyDescent="0.25">
      <c r="B243" s="84"/>
      <c r="C243" s="85"/>
      <c r="D243" s="169" t="s">
        <v>477</v>
      </c>
      <c r="E243" s="166" t="s">
        <v>191</v>
      </c>
      <c r="F243" s="165"/>
      <c r="G243" s="165"/>
      <c r="H243" s="165"/>
      <c r="I243" s="165"/>
      <c r="J243" s="165"/>
      <c r="K243" s="167"/>
      <c r="L243" s="132"/>
    </row>
    <row r="244" spans="2:12" ht="30" customHeight="1" x14ac:dyDescent="0.25">
      <c r="B244" s="84"/>
      <c r="C244" s="85"/>
      <c r="D244" s="110">
        <v>1</v>
      </c>
      <c r="E244" s="16" t="s">
        <v>190</v>
      </c>
      <c r="F244" s="35">
        <v>150</v>
      </c>
      <c r="G244" s="61" t="s">
        <v>11</v>
      </c>
      <c r="H244" s="35">
        <v>1</v>
      </c>
      <c r="I244" s="35" t="s">
        <v>36</v>
      </c>
      <c r="J244" s="62">
        <v>120000</v>
      </c>
      <c r="K244" s="54">
        <f>F244*H244*J244</f>
        <v>18000000</v>
      </c>
      <c r="L244" s="132" t="s">
        <v>315</v>
      </c>
    </row>
    <row r="245" spans="2:12" ht="30" customHeight="1" x14ac:dyDescent="0.25">
      <c r="B245" s="84"/>
      <c r="C245" s="85"/>
      <c r="D245" s="110">
        <v>2</v>
      </c>
      <c r="E245" s="16" t="s">
        <v>192</v>
      </c>
      <c r="F245" s="35">
        <v>200</v>
      </c>
      <c r="G245" s="61" t="s">
        <v>193</v>
      </c>
      <c r="H245" s="35">
        <v>1</v>
      </c>
      <c r="I245" s="35" t="s">
        <v>36</v>
      </c>
      <c r="J245" s="62">
        <v>100000</v>
      </c>
      <c r="K245" s="54">
        <f t="shared" ref="K245:K247" si="45">F245*H245*J245</f>
        <v>20000000</v>
      </c>
      <c r="L245" s="132" t="s">
        <v>316</v>
      </c>
    </row>
    <row r="246" spans="2:12" ht="30" customHeight="1" x14ac:dyDescent="0.25">
      <c r="B246" s="84"/>
      <c r="C246" s="85"/>
      <c r="D246" s="110">
        <v>3</v>
      </c>
      <c r="E246" s="16" t="s">
        <v>143</v>
      </c>
      <c r="F246" s="35">
        <v>1</v>
      </c>
      <c r="G246" s="61" t="s">
        <v>3</v>
      </c>
      <c r="H246" s="35">
        <v>1</v>
      </c>
      <c r="I246" s="35" t="s">
        <v>36</v>
      </c>
      <c r="J246" s="62">
        <v>5000000</v>
      </c>
      <c r="K246" s="54">
        <f t="shared" si="45"/>
        <v>5000000</v>
      </c>
      <c r="L246" s="132" t="s">
        <v>310</v>
      </c>
    </row>
    <row r="247" spans="2:12" ht="40.200000000000003" customHeight="1" x14ac:dyDescent="0.25">
      <c r="B247" s="84"/>
      <c r="C247" s="85"/>
      <c r="D247" s="110">
        <v>4</v>
      </c>
      <c r="E247" s="16" t="s">
        <v>47</v>
      </c>
      <c r="F247" s="35">
        <v>1</v>
      </c>
      <c r="G247" s="61" t="s">
        <v>0</v>
      </c>
      <c r="H247" s="35">
        <v>1</v>
      </c>
      <c r="I247" s="35" t="s">
        <v>36</v>
      </c>
      <c r="J247" s="62">
        <v>3000000</v>
      </c>
      <c r="K247" s="54">
        <f t="shared" si="45"/>
        <v>3000000</v>
      </c>
      <c r="L247" s="132" t="s">
        <v>524</v>
      </c>
    </row>
    <row r="248" spans="2:12" ht="30" customHeight="1" x14ac:dyDescent="0.25">
      <c r="B248" s="84"/>
      <c r="C248" s="85"/>
      <c r="D248" s="169" t="s">
        <v>478</v>
      </c>
      <c r="E248" s="166" t="s">
        <v>154</v>
      </c>
      <c r="F248" s="165"/>
      <c r="G248" s="165"/>
      <c r="H248" s="165"/>
      <c r="I248" s="165"/>
      <c r="J248" s="165"/>
      <c r="K248" s="167"/>
      <c r="L248" s="132"/>
    </row>
    <row r="249" spans="2:12" ht="30" customHeight="1" thickBot="1" x14ac:dyDescent="0.3">
      <c r="B249" s="170"/>
      <c r="C249" s="127"/>
      <c r="D249" s="115">
        <v>1</v>
      </c>
      <c r="E249" s="25" t="s">
        <v>155</v>
      </c>
      <c r="F249" s="37">
        <v>200</v>
      </c>
      <c r="G249" s="171" t="s">
        <v>0</v>
      </c>
      <c r="H249" s="37">
        <v>1</v>
      </c>
      <c r="I249" s="37" t="s">
        <v>36</v>
      </c>
      <c r="J249" s="172">
        <v>300000</v>
      </c>
      <c r="K249" s="59">
        <f>F249*H249*J249</f>
        <v>60000000</v>
      </c>
      <c r="L249" s="184" t="s">
        <v>317</v>
      </c>
    </row>
    <row r="250" spans="2:12" ht="16.8" thickBot="1" x14ac:dyDescent="0.3">
      <c r="B250" s="156"/>
      <c r="C250" s="157"/>
      <c r="D250" s="157"/>
      <c r="E250" s="6"/>
      <c r="F250" s="3"/>
      <c r="G250" s="4"/>
      <c r="H250" s="4"/>
      <c r="I250" s="4"/>
      <c r="J250" s="5"/>
      <c r="K250" s="164"/>
      <c r="L250" s="183"/>
    </row>
    <row r="251" spans="2:12" ht="54" customHeight="1" x14ac:dyDescent="0.25">
      <c r="B251" s="81"/>
      <c r="C251" s="82" t="s">
        <v>211</v>
      </c>
      <c r="D251" s="83"/>
      <c r="E251" s="282" t="s">
        <v>459</v>
      </c>
      <c r="F251" s="282"/>
      <c r="G251" s="282"/>
      <c r="H251" s="282"/>
      <c r="I251" s="282"/>
      <c r="J251" s="10"/>
      <c r="K251" s="97">
        <f>SUM(K252:K272)</f>
        <v>217800000</v>
      </c>
      <c r="L251" s="181"/>
    </row>
    <row r="252" spans="2:12" ht="30" customHeight="1" x14ac:dyDescent="0.25">
      <c r="B252" s="84"/>
      <c r="C252" s="85"/>
      <c r="D252" s="169" t="s">
        <v>5</v>
      </c>
      <c r="E252" s="166" t="s">
        <v>121</v>
      </c>
      <c r="F252" s="165"/>
      <c r="G252" s="165"/>
      <c r="H252" s="165"/>
      <c r="I252" s="165"/>
      <c r="J252" s="165"/>
      <c r="K252" s="167"/>
      <c r="L252" s="132"/>
    </row>
    <row r="253" spans="2:12" ht="40.049999999999997" customHeight="1" x14ac:dyDescent="0.25">
      <c r="B253" s="84"/>
      <c r="C253" s="85"/>
      <c r="D253" s="110">
        <v>1</v>
      </c>
      <c r="E253" s="49" t="s">
        <v>149</v>
      </c>
      <c r="F253" s="48">
        <v>200</v>
      </c>
      <c r="G253" s="50" t="s">
        <v>11</v>
      </c>
      <c r="H253" s="48">
        <v>1</v>
      </c>
      <c r="I253" s="48" t="s">
        <v>36</v>
      </c>
      <c r="J253" s="51">
        <v>450000</v>
      </c>
      <c r="K253" s="54">
        <f t="shared" ref="K253" si="46">F253*H253*J253</f>
        <v>90000000</v>
      </c>
      <c r="L253" s="132" t="s">
        <v>311</v>
      </c>
    </row>
    <row r="254" spans="2:12" ht="30" customHeight="1" thickBot="1" x14ac:dyDescent="0.3">
      <c r="B254" s="84"/>
      <c r="C254" s="85"/>
      <c r="D254" s="169" t="s">
        <v>6</v>
      </c>
      <c r="E254" s="166" t="s">
        <v>118</v>
      </c>
      <c r="F254" s="165"/>
      <c r="G254" s="165"/>
      <c r="H254" s="165"/>
      <c r="I254" s="165"/>
      <c r="J254" s="165"/>
      <c r="K254" s="167"/>
      <c r="L254" s="132"/>
    </row>
    <row r="255" spans="2:12" ht="40.049999999999997" customHeight="1" x14ac:dyDescent="0.25">
      <c r="B255" s="84"/>
      <c r="C255" s="85"/>
      <c r="D255" s="110">
        <v>1</v>
      </c>
      <c r="E255" s="11" t="s">
        <v>184</v>
      </c>
      <c r="F255" s="33">
        <v>28</v>
      </c>
      <c r="G255" s="46" t="s">
        <v>57</v>
      </c>
      <c r="H255" s="33">
        <v>1</v>
      </c>
      <c r="I255" s="33" t="s">
        <v>26</v>
      </c>
      <c r="J255" s="62">
        <v>1000000</v>
      </c>
      <c r="K255" s="54">
        <f t="shared" ref="K255:K258" si="47">F255*H255*J255</f>
        <v>28000000</v>
      </c>
      <c r="L255" s="144" t="s">
        <v>243</v>
      </c>
    </row>
    <row r="256" spans="2:12" ht="58.2" customHeight="1" x14ac:dyDescent="0.25">
      <c r="B256" s="84"/>
      <c r="C256" s="85"/>
      <c r="D256" s="110">
        <f>D255+1</f>
        <v>2</v>
      </c>
      <c r="E256" s="12" t="s">
        <v>179</v>
      </c>
      <c r="F256" s="35">
        <v>1</v>
      </c>
      <c r="G256" s="35" t="s">
        <v>1</v>
      </c>
      <c r="H256" s="35">
        <v>1</v>
      </c>
      <c r="I256" s="35" t="s">
        <v>26</v>
      </c>
      <c r="J256" s="53">
        <v>15000000</v>
      </c>
      <c r="K256" s="54">
        <f t="shared" si="47"/>
        <v>15000000</v>
      </c>
      <c r="L256" s="143" t="s">
        <v>307</v>
      </c>
    </row>
    <row r="257" spans="2:12" ht="40.049999999999997" customHeight="1" x14ac:dyDescent="0.25">
      <c r="B257" s="84"/>
      <c r="C257" s="85"/>
      <c r="D257" s="110">
        <f>D256+1</f>
        <v>3</v>
      </c>
      <c r="E257" s="12" t="s">
        <v>150</v>
      </c>
      <c r="F257" s="35">
        <v>1</v>
      </c>
      <c r="G257" s="35" t="s">
        <v>1</v>
      </c>
      <c r="H257" s="35">
        <v>1</v>
      </c>
      <c r="I257" s="35" t="s">
        <v>25</v>
      </c>
      <c r="J257" s="53">
        <v>5000000</v>
      </c>
      <c r="K257" s="54">
        <f t="shared" si="47"/>
        <v>5000000</v>
      </c>
      <c r="L257" s="132" t="s">
        <v>308</v>
      </c>
    </row>
    <row r="258" spans="2:12" ht="30" customHeight="1" x14ac:dyDescent="0.25">
      <c r="B258" s="84"/>
      <c r="C258" s="85"/>
      <c r="D258" s="110">
        <f>D257+1</f>
        <v>4</v>
      </c>
      <c r="E258" s="12" t="s">
        <v>139</v>
      </c>
      <c r="F258" s="35">
        <v>3</v>
      </c>
      <c r="G258" s="35" t="s">
        <v>2</v>
      </c>
      <c r="H258" s="35">
        <v>1</v>
      </c>
      <c r="I258" s="35" t="s">
        <v>36</v>
      </c>
      <c r="J258" s="53">
        <v>1000000</v>
      </c>
      <c r="K258" s="54">
        <f t="shared" si="47"/>
        <v>3000000</v>
      </c>
      <c r="L258" s="132" t="s">
        <v>522</v>
      </c>
    </row>
    <row r="259" spans="2:12" ht="41.4" customHeight="1" x14ac:dyDescent="0.25">
      <c r="B259" s="84"/>
      <c r="C259" s="85"/>
      <c r="D259" s="160">
        <f t="shared" ref="D259:D261" si="48">D258+1</f>
        <v>5</v>
      </c>
      <c r="E259" s="17" t="s">
        <v>298</v>
      </c>
      <c r="F259" s="13">
        <v>300</v>
      </c>
      <c r="G259" s="14" t="s">
        <v>124</v>
      </c>
      <c r="H259" s="14">
        <v>1</v>
      </c>
      <c r="I259" s="14" t="s">
        <v>36</v>
      </c>
      <c r="J259" s="15">
        <v>15000</v>
      </c>
      <c r="K259" s="15">
        <f>F259*H259*J259</f>
        <v>4500000</v>
      </c>
      <c r="L259" s="134" t="s">
        <v>289</v>
      </c>
    </row>
    <row r="260" spans="2:12" ht="58.8" customHeight="1" x14ac:dyDescent="0.25">
      <c r="B260" s="84"/>
      <c r="C260" s="85"/>
      <c r="D260" s="160">
        <f t="shared" si="48"/>
        <v>6</v>
      </c>
      <c r="E260" s="16" t="s">
        <v>125</v>
      </c>
      <c r="F260" s="13">
        <v>320</v>
      </c>
      <c r="G260" s="14" t="s">
        <v>4</v>
      </c>
      <c r="H260" s="14">
        <v>1</v>
      </c>
      <c r="I260" s="14" t="s">
        <v>36</v>
      </c>
      <c r="J260" s="15">
        <v>20000</v>
      </c>
      <c r="K260" s="15">
        <f>F260*H260*J260</f>
        <v>6400000</v>
      </c>
      <c r="L260" s="134" t="s">
        <v>290</v>
      </c>
    </row>
    <row r="261" spans="2:12" ht="41.4" customHeight="1" x14ac:dyDescent="0.25">
      <c r="B261" s="84"/>
      <c r="C261" s="85"/>
      <c r="D261" s="160">
        <f t="shared" si="48"/>
        <v>7</v>
      </c>
      <c r="E261" s="17" t="s">
        <v>126</v>
      </c>
      <c r="F261" s="13">
        <v>300</v>
      </c>
      <c r="G261" s="14" t="s">
        <v>127</v>
      </c>
      <c r="H261" s="14">
        <v>1</v>
      </c>
      <c r="I261" s="14" t="s">
        <v>36</v>
      </c>
      <c r="J261" s="15">
        <v>7000</v>
      </c>
      <c r="K261" s="15">
        <f>F261*H261*J261</f>
        <v>2100000</v>
      </c>
      <c r="L261" s="150" t="s">
        <v>525</v>
      </c>
    </row>
    <row r="262" spans="2:12" ht="30" customHeight="1" x14ac:dyDescent="0.25">
      <c r="B262" s="84"/>
      <c r="C262" s="85"/>
      <c r="D262" s="169" t="s">
        <v>7</v>
      </c>
      <c r="E262" s="168" t="s">
        <v>196</v>
      </c>
      <c r="F262" s="165"/>
      <c r="G262" s="165"/>
      <c r="H262" s="165"/>
      <c r="I262" s="165"/>
      <c r="J262" s="165"/>
      <c r="K262" s="167"/>
      <c r="L262" s="132"/>
    </row>
    <row r="263" spans="2:12" ht="73.8" customHeight="1" x14ac:dyDescent="0.25">
      <c r="B263" s="84"/>
      <c r="C263" s="85"/>
      <c r="D263" s="110">
        <v>1</v>
      </c>
      <c r="E263" s="16" t="s">
        <v>116</v>
      </c>
      <c r="F263" s="35">
        <v>1</v>
      </c>
      <c r="G263" s="61" t="s">
        <v>0</v>
      </c>
      <c r="H263" s="35">
        <v>1</v>
      </c>
      <c r="I263" s="35" t="s">
        <v>26</v>
      </c>
      <c r="J263" s="62">
        <v>5000000</v>
      </c>
      <c r="K263" s="54">
        <f t="shared" ref="K263:K264" si="49">F263*H263*J263</f>
        <v>5000000</v>
      </c>
      <c r="L263" s="16" t="s">
        <v>285</v>
      </c>
    </row>
    <row r="264" spans="2:12" ht="73.8" customHeight="1" x14ac:dyDescent="0.25">
      <c r="B264" s="84"/>
      <c r="C264" s="85"/>
      <c r="D264" s="110">
        <v>2</v>
      </c>
      <c r="E264" s="16" t="s">
        <v>129</v>
      </c>
      <c r="F264" s="35">
        <v>1</v>
      </c>
      <c r="G264" s="61" t="s">
        <v>0</v>
      </c>
      <c r="H264" s="35">
        <v>1</v>
      </c>
      <c r="I264" s="35" t="s">
        <v>26</v>
      </c>
      <c r="J264" s="62">
        <v>15000000</v>
      </c>
      <c r="K264" s="54">
        <f t="shared" si="49"/>
        <v>15000000</v>
      </c>
      <c r="L264" s="16" t="s">
        <v>286</v>
      </c>
    </row>
    <row r="265" spans="2:12" ht="30" customHeight="1" thickBot="1" x14ac:dyDescent="0.3">
      <c r="B265" s="84"/>
      <c r="C265" s="85"/>
      <c r="D265" s="169" t="s">
        <v>8</v>
      </c>
      <c r="E265" s="166" t="s">
        <v>53</v>
      </c>
      <c r="F265" s="165"/>
      <c r="G265" s="165"/>
      <c r="H265" s="165"/>
      <c r="I265" s="165"/>
      <c r="J265" s="165"/>
      <c r="K265" s="167"/>
      <c r="L265" s="132"/>
    </row>
    <row r="266" spans="2:12" ht="30" customHeight="1" x14ac:dyDescent="0.25">
      <c r="B266" s="84"/>
      <c r="C266" s="85"/>
      <c r="D266" s="110">
        <v>1</v>
      </c>
      <c r="E266" s="11" t="s">
        <v>28</v>
      </c>
      <c r="F266" s="33">
        <v>1</v>
      </c>
      <c r="G266" s="46" t="s">
        <v>13</v>
      </c>
      <c r="H266" s="33">
        <v>1</v>
      </c>
      <c r="I266" s="33" t="s">
        <v>36</v>
      </c>
      <c r="J266" s="47">
        <v>1500000</v>
      </c>
      <c r="K266" s="54">
        <f>F266*H266*J266</f>
        <v>1500000</v>
      </c>
      <c r="L266" s="132" t="s">
        <v>520</v>
      </c>
    </row>
    <row r="267" spans="2:12" ht="30" customHeight="1" x14ac:dyDescent="0.25">
      <c r="B267" s="84"/>
      <c r="C267" s="85"/>
      <c r="D267" s="110">
        <f>D266+1</f>
        <v>2</v>
      </c>
      <c r="E267" s="49" t="s">
        <v>144</v>
      </c>
      <c r="F267" s="48">
        <v>1</v>
      </c>
      <c r="G267" s="50" t="s">
        <v>3</v>
      </c>
      <c r="H267" s="48">
        <v>1</v>
      </c>
      <c r="I267" s="48" t="s">
        <v>36</v>
      </c>
      <c r="J267" s="51">
        <v>7500000</v>
      </c>
      <c r="K267" s="54">
        <f t="shared" ref="K267:K269" si="50">F267*H267*J267</f>
        <v>7500000</v>
      </c>
      <c r="L267" s="132" t="s">
        <v>521</v>
      </c>
    </row>
    <row r="268" spans="2:12" ht="30" customHeight="1" x14ac:dyDescent="0.25">
      <c r="B268" s="84"/>
      <c r="C268" s="85"/>
      <c r="D268" s="110">
        <f>D267+1</f>
        <v>3</v>
      </c>
      <c r="E268" s="49" t="s">
        <v>145</v>
      </c>
      <c r="F268" s="48">
        <v>3</v>
      </c>
      <c r="G268" s="50" t="s">
        <v>13</v>
      </c>
      <c r="H268" s="48">
        <v>1</v>
      </c>
      <c r="I268" s="48" t="s">
        <v>36</v>
      </c>
      <c r="J268" s="51">
        <v>600000</v>
      </c>
      <c r="K268" s="54">
        <f t="shared" si="50"/>
        <v>1800000</v>
      </c>
      <c r="L268" s="132" t="s">
        <v>520</v>
      </c>
    </row>
    <row r="269" spans="2:12" ht="30" customHeight="1" x14ac:dyDescent="0.25">
      <c r="B269" s="84"/>
      <c r="C269" s="85"/>
      <c r="D269" s="110">
        <f t="shared" ref="D269:D272" si="51">D268+1</f>
        <v>4</v>
      </c>
      <c r="E269" s="16" t="s">
        <v>134</v>
      </c>
      <c r="F269" s="35">
        <v>2</v>
      </c>
      <c r="G269" s="61" t="s">
        <v>13</v>
      </c>
      <c r="H269" s="35">
        <v>1</v>
      </c>
      <c r="I269" s="35" t="s">
        <v>36</v>
      </c>
      <c r="J269" s="53">
        <v>3000000</v>
      </c>
      <c r="K269" s="54">
        <f t="shared" si="50"/>
        <v>6000000</v>
      </c>
      <c r="L269" s="132" t="s">
        <v>310</v>
      </c>
    </row>
    <row r="270" spans="2:12" ht="30" customHeight="1" x14ac:dyDescent="0.25">
      <c r="B270" s="84"/>
      <c r="C270" s="85"/>
      <c r="D270" s="110">
        <f t="shared" si="51"/>
        <v>5</v>
      </c>
      <c r="E270" s="12" t="s">
        <v>141</v>
      </c>
      <c r="F270" s="35">
        <v>3</v>
      </c>
      <c r="G270" s="35" t="s">
        <v>13</v>
      </c>
      <c r="H270" s="35">
        <v>1</v>
      </c>
      <c r="I270" s="35" t="s">
        <v>46</v>
      </c>
      <c r="J270" s="53">
        <v>5000000</v>
      </c>
      <c r="K270" s="54">
        <f>F270*H270*J270</f>
        <v>15000000</v>
      </c>
      <c r="L270" s="132" t="s">
        <v>310</v>
      </c>
    </row>
    <row r="271" spans="2:12" ht="30" customHeight="1" x14ac:dyDescent="0.25">
      <c r="B271" s="84"/>
      <c r="C271" s="85"/>
      <c r="D271" s="110">
        <f t="shared" si="51"/>
        <v>6</v>
      </c>
      <c r="E271" s="12" t="s">
        <v>142</v>
      </c>
      <c r="F271" s="35">
        <v>5</v>
      </c>
      <c r="G271" s="35" t="s">
        <v>13</v>
      </c>
      <c r="H271" s="35">
        <v>1</v>
      </c>
      <c r="I271" s="35" t="s">
        <v>25</v>
      </c>
      <c r="J271" s="53">
        <v>2000000</v>
      </c>
      <c r="K271" s="54">
        <f>F271*H271*J271</f>
        <v>10000000</v>
      </c>
      <c r="L271" s="132" t="s">
        <v>310</v>
      </c>
    </row>
    <row r="272" spans="2:12" ht="30" customHeight="1" thickBot="1" x14ac:dyDescent="0.3">
      <c r="B272" s="170"/>
      <c r="C272" s="127"/>
      <c r="D272" s="115">
        <f t="shared" si="51"/>
        <v>7</v>
      </c>
      <c r="E272" s="31" t="s">
        <v>70</v>
      </c>
      <c r="F272" s="44">
        <v>4</v>
      </c>
      <c r="G272" s="44" t="s">
        <v>13</v>
      </c>
      <c r="H272" s="44">
        <v>1</v>
      </c>
      <c r="I272" s="44" t="s">
        <v>25</v>
      </c>
      <c r="J272" s="55">
        <v>250000</v>
      </c>
      <c r="K272" s="59">
        <v>2000000</v>
      </c>
      <c r="L272" s="132" t="s">
        <v>520</v>
      </c>
    </row>
    <row r="273" spans="2:12" ht="16.8" thickBot="1" x14ac:dyDescent="0.3">
      <c r="B273" s="156"/>
      <c r="C273" s="157"/>
      <c r="D273" s="157"/>
      <c r="E273" s="6"/>
      <c r="F273" s="3"/>
      <c r="G273" s="4"/>
      <c r="H273" s="4"/>
      <c r="I273" s="4"/>
      <c r="J273" s="5"/>
      <c r="K273" s="164"/>
      <c r="L273" s="183"/>
    </row>
    <row r="274" spans="2:12" ht="30" customHeight="1" x14ac:dyDescent="0.25">
      <c r="B274" s="81"/>
      <c r="C274" s="82" t="s">
        <v>301</v>
      </c>
      <c r="D274" s="83"/>
      <c r="E274" s="282" t="s">
        <v>185</v>
      </c>
      <c r="F274" s="282"/>
      <c r="G274" s="282"/>
      <c r="H274" s="282"/>
      <c r="I274" s="282"/>
      <c r="J274" s="10"/>
      <c r="K274" s="97">
        <f>SUM(K275:K300)</f>
        <v>654600000</v>
      </c>
      <c r="L274" s="131"/>
    </row>
    <row r="275" spans="2:12" ht="30" customHeight="1" x14ac:dyDescent="0.25">
      <c r="B275" s="84"/>
      <c r="C275" s="85"/>
      <c r="D275" s="169" t="s">
        <v>5</v>
      </c>
      <c r="E275" s="166" t="s">
        <v>121</v>
      </c>
      <c r="F275" s="165"/>
      <c r="G275" s="165"/>
      <c r="H275" s="165"/>
      <c r="I275" s="165"/>
      <c r="J275" s="165"/>
      <c r="K275" s="167"/>
      <c r="L275" s="132"/>
    </row>
    <row r="276" spans="2:12" ht="40.049999999999997" customHeight="1" x14ac:dyDescent="0.25">
      <c r="B276" s="84"/>
      <c r="C276" s="85"/>
      <c r="D276" s="110">
        <v>1</v>
      </c>
      <c r="E276" s="16" t="s">
        <v>136</v>
      </c>
      <c r="F276" s="35">
        <v>500</v>
      </c>
      <c r="G276" s="61" t="s">
        <v>11</v>
      </c>
      <c r="H276" s="35">
        <v>1</v>
      </c>
      <c r="I276" s="35" t="s">
        <v>36</v>
      </c>
      <c r="J276" s="62">
        <v>400000</v>
      </c>
      <c r="K276" s="54">
        <f t="shared" ref="K276" si="52">F276*H276*J276</f>
        <v>200000000</v>
      </c>
      <c r="L276" s="132" t="s">
        <v>311</v>
      </c>
    </row>
    <row r="277" spans="2:12" ht="30" customHeight="1" x14ac:dyDescent="0.25">
      <c r="B277" s="84"/>
      <c r="C277" s="85"/>
      <c r="D277" s="169" t="s">
        <v>6</v>
      </c>
      <c r="E277" s="166" t="s">
        <v>118</v>
      </c>
      <c r="F277" s="165"/>
      <c r="G277" s="165"/>
      <c r="H277" s="165"/>
      <c r="I277" s="165"/>
      <c r="J277" s="165"/>
      <c r="K277" s="167"/>
      <c r="L277" s="132"/>
    </row>
    <row r="278" spans="2:12" ht="40.049999999999997" customHeight="1" x14ac:dyDescent="0.25">
      <c r="B278" s="84"/>
      <c r="C278" s="85"/>
      <c r="D278" s="110">
        <v>1</v>
      </c>
      <c r="E278" s="16" t="s">
        <v>137</v>
      </c>
      <c r="F278" s="35">
        <v>24</v>
      </c>
      <c r="G278" s="61" t="s">
        <v>57</v>
      </c>
      <c r="H278" s="35">
        <v>1</v>
      </c>
      <c r="I278" s="35" t="s">
        <v>26</v>
      </c>
      <c r="J278" s="62">
        <v>1000000</v>
      </c>
      <c r="K278" s="54">
        <f t="shared" ref="K278:K284" si="53">F278*H278*J278</f>
        <v>24000000</v>
      </c>
      <c r="L278" s="144" t="s">
        <v>243</v>
      </c>
    </row>
    <row r="279" spans="2:12" ht="57.6" customHeight="1" x14ac:dyDescent="0.25">
      <c r="B279" s="84"/>
      <c r="C279" s="85"/>
      <c r="D279" s="110">
        <f>D278+1</f>
        <v>2</v>
      </c>
      <c r="E279" s="12" t="s">
        <v>138</v>
      </c>
      <c r="F279" s="35">
        <v>1</v>
      </c>
      <c r="G279" s="35" t="s">
        <v>1</v>
      </c>
      <c r="H279" s="35">
        <v>1</v>
      </c>
      <c r="I279" s="35" t="s">
        <v>26</v>
      </c>
      <c r="J279" s="53">
        <v>10000000</v>
      </c>
      <c r="K279" s="54">
        <f t="shared" si="53"/>
        <v>10000000</v>
      </c>
      <c r="L279" s="143" t="s">
        <v>307</v>
      </c>
    </row>
    <row r="280" spans="2:12" ht="40.049999999999997" customHeight="1" x14ac:dyDescent="0.25">
      <c r="B280" s="84"/>
      <c r="C280" s="85"/>
      <c r="D280" s="110">
        <f t="shared" ref="D280:D287" si="54">D279+1</f>
        <v>3</v>
      </c>
      <c r="E280" s="12" t="s">
        <v>30</v>
      </c>
      <c r="F280" s="35">
        <v>1</v>
      </c>
      <c r="G280" s="35" t="s">
        <v>1</v>
      </c>
      <c r="H280" s="35">
        <v>1</v>
      </c>
      <c r="I280" s="35" t="s">
        <v>25</v>
      </c>
      <c r="J280" s="53">
        <v>5000000</v>
      </c>
      <c r="K280" s="54">
        <f t="shared" si="53"/>
        <v>5000000</v>
      </c>
      <c r="L280" s="132" t="s">
        <v>318</v>
      </c>
    </row>
    <row r="281" spans="2:12" ht="40.049999999999997" customHeight="1" x14ac:dyDescent="0.25">
      <c r="B281" s="84"/>
      <c r="C281" s="85"/>
      <c r="D281" s="110">
        <f t="shared" si="54"/>
        <v>4</v>
      </c>
      <c r="E281" s="12" t="s">
        <v>123</v>
      </c>
      <c r="F281" s="35">
        <v>1</v>
      </c>
      <c r="G281" s="35" t="s">
        <v>1</v>
      </c>
      <c r="H281" s="35">
        <v>1</v>
      </c>
      <c r="I281" s="35" t="s">
        <v>25</v>
      </c>
      <c r="J281" s="53">
        <v>10000000</v>
      </c>
      <c r="K281" s="54">
        <f t="shared" si="53"/>
        <v>10000000</v>
      </c>
      <c r="L281" s="132" t="s">
        <v>308</v>
      </c>
    </row>
    <row r="282" spans="2:12" ht="30" customHeight="1" x14ac:dyDescent="0.25">
      <c r="B282" s="84"/>
      <c r="C282" s="85"/>
      <c r="D282" s="110">
        <f t="shared" si="54"/>
        <v>5</v>
      </c>
      <c r="E282" s="12" t="s">
        <v>139</v>
      </c>
      <c r="F282" s="35">
        <v>20</v>
      </c>
      <c r="G282" s="35" t="s">
        <v>2</v>
      </c>
      <c r="H282" s="35">
        <v>1</v>
      </c>
      <c r="I282" s="35" t="s">
        <v>36</v>
      </c>
      <c r="J282" s="53">
        <v>1000000</v>
      </c>
      <c r="K282" s="54">
        <f t="shared" si="53"/>
        <v>20000000</v>
      </c>
      <c r="L282" s="132" t="s">
        <v>522</v>
      </c>
    </row>
    <row r="283" spans="2:12" ht="30" customHeight="1" x14ac:dyDescent="0.25">
      <c r="B283" s="84"/>
      <c r="C283" s="85"/>
      <c r="D283" s="110">
        <f t="shared" si="54"/>
        <v>6</v>
      </c>
      <c r="E283" s="12" t="s">
        <v>299</v>
      </c>
      <c r="F283" s="35">
        <v>500</v>
      </c>
      <c r="G283" s="35" t="s">
        <v>2</v>
      </c>
      <c r="H283" s="35">
        <v>1</v>
      </c>
      <c r="I283" s="35" t="s">
        <v>36</v>
      </c>
      <c r="J283" s="53">
        <v>175000</v>
      </c>
      <c r="K283" s="54">
        <f t="shared" si="53"/>
        <v>87500000</v>
      </c>
      <c r="L283" s="134" t="s">
        <v>287</v>
      </c>
    </row>
    <row r="284" spans="2:12" ht="90.6" customHeight="1" thickBot="1" x14ac:dyDescent="0.3">
      <c r="B284" s="84"/>
      <c r="C284" s="85"/>
      <c r="D284" s="110">
        <f t="shared" si="54"/>
        <v>7</v>
      </c>
      <c r="E284" s="12" t="s">
        <v>502</v>
      </c>
      <c r="F284" s="35">
        <v>500</v>
      </c>
      <c r="G284" s="35" t="s">
        <v>2</v>
      </c>
      <c r="H284" s="35">
        <v>1</v>
      </c>
      <c r="I284" s="35" t="s">
        <v>36</v>
      </c>
      <c r="J284" s="53">
        <v>250000</v>
      </c>
      <c r="K284" s="54">
        <f t="shared" si="53"/>
        <v>125000000</v>
      </c>
      <c r="L284" s="130" t="s">
        <v>503</v>
      </c>
    </row>
    <row r="285" spans="2:12" ht="40.200000000000003" customHeight="1" x14ac:dyDescent="0.25">
      <c r="B285" s="84"/>
      <c r="C285" s="85"/>
      <c r="D285" s="110">
        <f t="shared" si="54"/>
        <v>8</v>
      </c>
      <c r="E285" s="12" t="s">
        <v>298</v>
      </c>
      <c r="F285" s="35">
        <v>500</v>
      </c>
      <c r="G285" s="35" t="s">
        <v>124</v>
      </c>
      <c r="H285" s="35">
        <v>1</v>
      </c>
      <c r="I285" s="35" t="s">
        <v>36</v>
      </c>
      <c r="J285" s="53">
        <v>15000</v>
      </c>
      <c r="K285" s="54">
        <f>F285*H285*J285</f>
        <v>7500000</v>
      </c>
      <c r="L285" s="134" t="s">
        <v>289</v>
      </c>
    </row>
    <row r="286" spans="2:12" ht="55.8" customHeight="1" x14ac:dyDescent="0.25">
      <c r="B286" s="84"/>
      <c r="C286" s="85"/>
      <c r="D286" s="110">
        <f t="shared" si="54"/>
        <v>9</v>
      </c>
      <c r="E286" s="31" t="s">
        <v>125</v>
      </c>
      <c r="F286" s="44">
        <v>550</v>
      </c>
      <c r="G286" s="44" t="s">
        <v>4</v>
      </c>
      <c r="H286" s="44">
        <v>1</v>
      </c>
      <c r="I286" s="44" t="s">
        <v>36</v>
      </c>
      <c r="J286" s="55">
        <v>20000</v>
      </c>
      <c r="K286" s="56">
        <f>F286*H286*J286</f>
        <v>11000000</v>
      </c>
      <c r="L286" s="134" t="s">
        <v>290</v>
      </c>
    </row>
    <row r="287" spans="2:12" ht="40.200000000000003" customHeight="1" thickBot="1" x14ac:dyDescent="0.3">
      <c r="B287" s="84"/>
      <c r="C287" s="85"/>
      <c r="D287" s="110">
        <f t="shared" si="54"/>
        <v>10</v>
      </c>
      <c r="E287" s="57" t="s">
        <v>126</v>
      </c>
      <c r="F287" s="37">
        <v>500</v>
      </c>
      <c r="G287" s="37" t="s">
        <v>127</v>
      </c>
      <c r="H287" s="37">
        <v>1</v>
      </c>
      <c r="I287" s="37" t="s">
        <v>36</v>
      </c>
      <c r="J287" s="58">
        <v>7000</v>
      </c>
      <c r="K287" s="59">
        <f>F287*H287*J287</f>
        <v>3500000</v>
      </c>
      <c r="L287" s="150" t="s">
        <v>523</v>
      </c>
    </row>
    <row r="288" spans="2:12" ht="30" customHeight="1" x14ac:dyDescent="0.25">
      <c r="B288" s="84"/>
      <c r="C288" s="85"/>
      <c r="D288" s="169" t="s">
        <v>7</v>
      </c>
      <c r="E288" s="168" t="s">
        <v>196</v>
      </c>
      <c r="F288" s="165"/>
      <c r="G288" s="165"/>
      <c r="H288" s="165"/>
      <c r="I288" s="165"/>
      <c r="J288" s="165"/>
      <c r="K288" s="167"/>
      <c r="L288" s="134"/>
    </row>
    <row r="289" spans="2:12" ht="72" customHeight="1" x14ac:dyDescent="0.25">
      <c r="B289" s="84"/>
      <c r="C289" s="85"/>
      <c r="D289" s="110">
        <v>1</v>
      </c>
      <c r="E289" s="16" t="s">
        <v>116</v>
      </c>
      <c r="F289" s="35">
        <v>1</v>
      </c>
      <c r="G289" s="61" t="s">
        <v>0</v>
      </c>
      <c r="H289" s="35">
        <v>1</v>
      </c>
      <c r="I289" s="35" t="s">
        <v>26</v>
      </c>
      <c r="J289" s="62">
        <v>5000000</v>
      </c>
      <c r="K289" s="54">
        <f t="shared" ref="K289" si="55">F289*H289*J289</f>
        <v>5000000</v>
      </c>
      <c r="L289" s="16" t="s">
        <v>285</v>
      </c>
    </row>
    <row r="290" spans="2:12" ht="30" customHeight="1" x14ac:dyDescent="0.25">
      <c r="B290" s="84"/>
      <c r="C290" s="85"/>
      <c r="D290" s="169" t="s">
        <v>8</v>
      </c>
      <c r="E290" s="166" t="s">
        <v>53</v>
      </c>
      <c r="F290" s="165"/>
      <c r="G290" s="165"/>
      <c r="H290" s="165"/>
      <c r="I290" s="165"/>
      <c r="J290" s="165"/>
      <c r="K290" s="167"/>
      <c r="L290" s="132"/>
    </row>
    <row r="291" spans="2:12" ht="30" customHeight="1" x14ac:dyDescent="0.25">
      <c r="B291" s="84"/>
      <c r="C291" s="85"/>
      <c r="D291" s="110">
        <v>1</v>
      </c>
      <c r="E291" s="16" t="s">
        <v>28</v>
      </c>
      <c r="F291" s="35">
        <v>1</v>
      </c>
      <c r="G291" s="61" t="s">
        <v>13</v>
      </c>
      <c r="H291" s="35">
        <v>1</v>
      </c>
      <c r="I291" s="35" t="s">
        <v>36</v>
      </c>
      <c r="J291" s="62">
        <v>1500000</v>
      </c>
      <c r="K291" s="54">
        <f>F291*H291*J291</f>
        <v>1500000</v>
      </c>
      <c r="L291" s="132" t="s">
        <v>520</v>
      </c>
    </row>
    <row r="292" spans="2:12" ht="30" customHeight="1" x14ac:dyDescent="0.25">
      <c r="B292" s="84"/>
      <c r="C292" s="85"/>
      <c r="D292" s="110">
        <f>D291+1</f>
        <v>2</v>
      </c>
      <c r="E292" s="16" t="s">
        <v>143</v>
      </c>
      <c r="F292" s="35">
        <v>1</v>
      </c>
      <c r="G292" s="61" t="s">
        <v>3</v>
      </c>
      <c r="H292" s="35">
        <v>1</v>
      </c>
      <c r="I292" s="35" t="s">
        <v>36</v>
      </c>
      <c r="J292" s="62">
        <v>5000000</v>
      </c>
      <c r="K292" s="54">
        <f t="shared" ref="K292:K299" si="56">F292*H292*J292</f>
        <v>5000000</v>
      </c>
      <c r="L292" s="132" t="s">
        <v>521</v>
      </c>
    </row>
    <row r="293" spans="2:12" ht="30" customHeight="1" x14ac:dyDescent="0.25">
      <c r="B293" s="84"/>
      <c r="C293" s="85"/>
      <c r="D293" s="110">
        <f t="shared" ref="D293:D300" si="57">D292+1</f>
        <v>3</v>
      </c>
      <c r="E293" s="16" t="s">
        <v>144</v>
      </c>
      <c r="F293" s="35">
        <v>1</v>
      </c>
      <c r="G293" s="61" t="s">
        <v>3</v>
      </c>
      <c r="H293" s="35">
        <v>1</v>
      </c>
      <c r="I293" s="35" t="s">
        <v>36</v>
      </c>
      <c r="J293" s="62">
        <v>7500000</v>
      </c>
      <c r="K293" s="54">
        <f t="shared" si="56"/>
        <v>7500000</v>
      </c>
      <c r="L293" s="132" t="s">
        <v>521</v>
      </c>
    </row>
    <row r="294" spans="2:12" ht="30" customHeight="1" x14ac:dyDescent="0.25">
      <c r="B294" s="84"/>
      <c r="C294" s="85"/>
      <c r="D294" s="110">
        <f t="shared" si="57"/>
        <v>4</v>
      </c>
      <c r="E294" s="16" t="s">
        <v>145</v>
      </c>
      <c r="F294" s="35">
        <v>6</v>
      </c>
      <c r="G294" s="61" t="s">
        <v>13</v>
      </c>
      <c r="H294" s="35">
        <v>1</v>
      </c>
      <c r="I294" s="35" t="s">
        <v>36</v>
      </c>
      <c r="J294" s="62">
        <v>600000</v>
      </c>
      <c r="K294" s="54">
        <f t="shared" si="56"/>
        <v>3600000</v>
      </c>
      <c r="L294" s="132" t="s">
        <v>520</v>
      </c>
    </row>
    <row r="295" spans="2:12" ht="30" customHeight="1" x14ac:dyDescent="0.25">
      <c r="B295" s="84"/>
      <c r="C295" s="85"/>
      <c r="D295" s="110">
        <f t="shared" si="57"/>
        <v>5</v>
      </c>
      <c r="E295" s="16" t="s">
        <v>134</v>
      </c>
      <c r="F295" s="35">
        <v>5</v>
      </c>
      <c r="G295" s="61" t="s">
        <v>13</v>
      </c>
      <c r="H295" s="35">
        <v>1</v>
      </c>
      <c r="I295" s="35" t="s">
        <v>36</v>
      </c>
      <c r="J295" s="53">
        <v>3000000</v>
      </c>
      <c r="K295" s="54">
        <f t="shared" si="56"/>
        <v>15000000</v>
      </c>
      <c r="L295" s="132" t="s">
        <v>310</v>
      </c>
    </row>
    <row r="296" spans="2:12" ht="30" customHeight="1" x14ac:dyDescent="0.25">
      <c r="B296" s="84"/>
      <c r="C296" s="85"/>
      <c r="D296" s="110">
        <f t="shared" si="57"/>
        <v>6</v>
      </c>
      <c r="E296" s="12" t="s">
        <v>141</v>
      </c>
      <c r="F296" s="35">
        <v>20</v>
      </c>
      <c r="G296" s="35" t="s">
        <v>13</v>
      </c>
      <c r="H296" s="35">
        <v>1</v>
      </c>
      <c r="I296" s="35" t="s">
        <v>46</v>
      </c>
      <c r="J296" s="53">
        <v>5000000</v>
      </c>
      <c r="K296" s="54">
        <f>F296*H296*J296</f>
        <v>100000000</v>
      </c>
      <c r="L296" s="132" t="s">
        <v>310</v>
      </c>
    </row>
    <row r="297" spans="2:12" ht="30" customHeight="1" x14ac:dyDescent="0.25">
      <c r="B297" s="84"/>
      <c r="C297" s="85"/>
      <c r="D297" s="110">
        <f t="shared" si="57"/>
        <v>7</v>
      </c>
      <c r="E297" s="12" t="s">
        <v>142</v>
      </c>
      <c r="F297" s="35">
        <v>5</v>
      </c>
      <c r="G297" s="35" t="s">
        <v>13</v>
      </c>
      <c r="H297" s="35">
        <v>1</v>
      </c>
      <c r="I297" s="35" t="s">
        <v>25</v>
      </c>
      <c r="J297" s="53">
        <v>2000000</v>
      </c>
      <c r="K297" s="54">
        <f>F297*H297*J297</f>
        <v>10000000</v>
      </c>
      <c r="L297" s="132" t="s">
        <v>310</v>
      </c>
    </row>
    <row r="298" spans="2:12" ht="30" customHeight="1" x14ac:dyDescent="0.25">
      <c r="B298" s="84"/>
      <c r="C298" s="85"/>
      <c r="D298" s="110">
        <f t="shared" si="57"/>
        <v>8</v>
      </c>
      <c r="E298" s="16" t="s">
        <v>135</v>
      </c>
      <c r="F298" s="35">
        <v>1</v>
      </c>
      <c r="G298" s="61" t="s">
        <v>13</v>
      </c>
      <c r="H298" s="35">
        <v>1</v>
      </c>
      <c r="I298" s="35" t="s">
        <v>36</v>
      </c>
      <c r="J298" s="62">
        <v>750000</v>
      </c>
      <c r="K298" s="54">
        <f t="shared" si="56"/>
        <v>750000</v>
      </c>
      <c r="L298" s="132" t="s">
        <v>310</v>
      </c>
    </row>
    <row r="299" spans="2:12" ht="39.6" customHeight="1" x14ac:dyDescent="0.25">
      <c r="B299" s="84"/>
      <c r="C299" s="85"/>
      <c r="D299" s="110">
        <f t="shared" si="57"/>
        <v>9</v>
      </c>
      <c r="E299" s="16" t="s">
        <v>140</v>
      </c>
      <c r="F299" s="35">
        <v>1</v>
      </c>
      <c r="G299" s="61" t="s">
        <v>13</v>
      </c>
      <c r="H299" s="35">
        <v>1</v>
      </c>
      <c r="I299" s="35" t="s">
        <v>36</v>
      </c>
      <c r="J299" s="62">
        <v>750000</v>
      </c>
      <c r="K299" s="54">
        <f t="shared" si="56"/>
        <v>750000</v>
      </c>
      <c r="L299" s="132" t="s">
        <v>310</v>
      </c>
    </row>
    <row r="300" spans="2:12" ht="30" customHeight="1" thickBot="1" x14ac:dyDescent="0.3">
      <c r="B300" s="84"/>
      <c r="C300" s="85"/>
      <c r="D300" s="110">
        <f t="shared" si="57"/>
        <v>10</v>
      </c>
      <c r="E300" s="12" t="s">
        <v>70</v>
      </c>
      <c r="F300" s="35">
        <v>6</v>
      </c>
      <c r="G300" s="35" t="s">
        <v>13</v>
      </c>
      <c r="H300" s="35">
        <v>1</v>
      </c>
      <c r="I300" s="35" t="s">
        <v>25</v>
      </c>
      <c r="J300" s="53">
        <v>250000</v>
      </c>
      <c r="K300" s="54">
        <v>2000000</v>
      </c>
      <c r="L300" s="132" t="s">
        <v>520</v>
      </c>
    </row>
    <row r="301" spans="2:12" ht="16.8" thickBot="1" x14ac:dyDescent="0.3">
      <c r="B301" s="156"/>
      <c r="C301" s="157"/>
      <c r="D301" s="157"/>
      <c r="E301" s="6"/>
      <c r="F301" s="3"/>
      <c r="G301" s="4"/>
      <c r="H301" s="4"/>
      <c r="I301" s="4"/>
      <c r="J301" s="5"/>
      <c r="K301" s="164"/>
      <c r="L301" s="183"/>
    </row>
    <row r="302" spans="2:12" ht="30" customHeight="1" x14ac:dyDescent="0.25">
      <c r="B302" s="81"/>
      <c r="C302" s="82" t="s">
        <v>302</v>
      </c>
      <c r="D302" s="83"/>
      <c r="E302" s="282" t="s">
        <v>186</v>
      </c>
      <c r="F302" s="282"/>
      <c r="G302" s="282"/>
      <c r="H302" s="282"/>
      <c r="I302" s="282"/>
      <c r="J302" s="10"/>
      <c r="K302" s="97">
        <f>SUM(K303:K323)</f>
        <v>138800000</v>
      </c>
      <c r="L302" s="181"/>
    </row>
    <row r="303" spans="2:12" ht="30" customHeight="1" x14ac:dyDescent="0.25">
      <c r="B303" s="84"/>
      <c r="C303" s="85"/>
      <c r="D303" s="169" t="s">
        <v>5</v>
      </c>
      <c r="E303" s="166" t="s">
        <v>121</v>
      </c>
      <c r="F303" s="165"/>
      <c r="G303" s="165"/>
      <c r="H303" s="165"/>
      <c r="I303" s="165"/>
      <c r="J303" s="165"/>
      <c r="K303" s="167"/>
      <c r="L303" s="132"/>
    </row>
    <row r="304" spans="2:12" ht="43.8" customHeight="1" x14ac:dyDescent="0.25">
      <c r="B304" s="84"/>
      <c r="C304" s="85"/>
      <c r="D304" s="110">
        <v>1</v>
      </c>
      <c r="E304" s="16" t="s">
        <v>136</v>
      </c>
      <c r="F304" s="35">
        <v>100</v>
      </c>
      <c r="G304" s="61" t="s">
        <v>11</v>
      </c>
      <c r="H304" s="35">
        <v>1</v>
      </c>
      <c r="I304" s="35" t="s">
        <v>36</v>
      </c>
      <c r="J304" s="62">
        <v>400000</v>
      </c>
      <c r="K304" s="54">
        <f t="shared" ref="K304" si="58">F304*H304*J304</f>
        <v>40000000</v>
      </c>
      <c r="L304" s="132" t="s">
        <v>311</v>
      </c>
    </row>
    <row r="305" spans="2:12" ht="30" customHeight="1" x14ac:dyDescent="0.25">
      <c r="B305" s="84"/>
      <c r="C305" s="85"/>
      <c r="D305" s="169" t="s">
        <v>6</v>
      </c>
      <c r="E305" s="166" t="s">
        <v>118</v>
      </c>
      <c r="F305" s="165"/>
      <c r="G305" s="165"/>
      <c r="H305" s="165"/>
      <c r="I305" s="165"/>
      <c r="J305" s="165"/>
      <c r="K305" s="167"/>
      <c r="L305" s="132"/>
    </row>
    <row r="306" spans="2:12" ht="43.8" customHeight="1" x14ac:dyDescent="0.25">
      <c r="B306" s="84"/>
      <c r="C306" s="85"/>
      <c r="D306" s="110">
        <v>1</v>
      </c>
      <c r="E306" s="16" t="s">
        <v>156</v>
      </c>
      <c r="F306" s="35">
        <v>12</v>
      </c>
      <c r="G306" s="61" t="s">
        <v>57</v>
      </c>
      <c r="H306" s="35">
        <v>1</v>
      </c>
      <c r="I306" s="35" t="s">
        <v>26</v>
      </c>
      <c r="J306" s="62">
        <v>1000000</v>
      </c>
      <c r="K306" s="54">
        <f t="shared" ref="K306:K309" si="59">F306*H306*J306</f>
        <v>12000000</v>
      </c>
      <c r="L306" s="144" t="s">
        <v>243</v>
      </c>
    </row>
    <row r="307" spans="2:12" ht="54" customHeight="1" x14ac:dyDescent="0.25">
      <c r="B307" s="84"/>
      <c r="C307" s="85"/>
      <c r="D307" s="110">
        <f>D306+1</f>
        <v>2</v>
      </c>
      <c r="E307" s="12" t="s">
        <v>122</v>
      </c>
      <c r="F307" s="35">
        <v>1</v>
      </c>
      <c r="G307" s="35" t="s">
        <v>1</v>
      </c>
      <c r="H307" s="35">
        <v>1</v>
      </c>
      <c r="I307" s="35" t="s">
        <v>26</v>
      </c>
      <c r="J307" s="53">
        <v>5000000</v>
      </c>
      <c r="K307" s="54">
        <f t="shared" si="59"/>
        <v>5000000</v>
      </c>
      <c r="L307" s="143" t="s">
        <v>307</v>
      </c>
    </row>
    <row r="308" spans="2:12" ht="43.8" customHeight="1" x14ac:dyDescent="0.25">
      <c r="B308" s="84"/>
      <c r="C308" s="85"/>
      <c r="D308" s="110">
        <f>D307+1</f>
        <v>3</v>
      </c>
      <c r="E308" s="12" t="s">
        <v>150</v>
      </c>
      <c r="F308" s="35">
        <v>1</v>
      </c>
      <c r="G308" s="35" t="s">
        <v>1</v>
      </c>
      <c r="H308" s="35">
        <v>1</v>
      </c>
      <c r="I308" s="35" t="s">
        <v>25</v>
      </c>
      <c r="J308" s="53">
        <v>5000000</v>
      </c>
      <c r="K308" s="54">
        <f t="shared" si="59"/>
        <v>5000000</v>
      </c>
      <c r="L308" s="132" t="s">
        <v>308</v>
      </c>
    </row>
    <row r="309" spans="2:12" ht="30" customHeight="1" x14ac:dyDescent="0.25">
      <c r="B309" s="84"/>
      <c r="C309" s="85"/>
      <c r="D309" s="110">
        <f t="shared" ref="D309:D312" si="60">D308+1</f>
        <v>4</v>
      </c>
      <c r="E309" s="12" t="s">
        <v>139</v>
      </c>
      <c r="F309" s="35">
        <v>3</v>
      </c>
      <c r="G309" s="35" t="s">
        <v>2</v>
      </c>
      <c r="H309" s="35">
        <v>1</v>
      </c>
      <c r="I309" s="35" t="s">
        <v>36</v>
      </c>
      <c r="J309" s="53">
        <v>1000000</v>
      </c>
      <c r="K309" s="54">
        <f t="shared" si="59"/>
        <v>3000000</v>
      </c>
      <c r="L309" s="132" t="s">
        <v>522</v>
      </c>
    </row>
    <row r="310" spans="2:12" ht="40.200000000000003" customHeight="1" x14ac:dyDescent="0.25">
      <c r="B310" s="84"/>
      <c r="C310" s="85"/>
      <c r="D310" s="160">
        <f t="shared" si="60"/>
        <v>5</v>
      </c>
      <c r="E310" s="17" t="s">
        <v>298</v>
      </c>
      <c r="F310" s="13">
        <v>300</v>
      </c>
      <c r="G310" s="14" t="s">
        <v>124</v>
      </c>
      <c r="H310" s="14">
        <v>1</v>
      </c>
      <c r="I310" s="14" t="s">
        <v>36</v>
      </c>
      <c r="J310" s="15">
        <v>15000</v>
      </c>
      <c r="K310" s="15">
        <f>F310*H310*J310</f>
        <v>4500000</v>
      </c>
      <c r="L310" s="134" t="s">
        <v>289</v>
      </c>
    </row>
    <row r="311" spans="2:12" ht="57" customHeight="1" x14ac:dyDescent="0.25">
      <c r="B311" s="84"/>
      <c r="C311" s="85"/>
      <c r="D311" s="160">
        <f t="shared" si="60"/>
        <v>6</v>
      </c>
      <c r="E311" s="16" t="s">
        <v>125</v>
      </c>
      <c r="F311" s="13">
        <v>320</v>
      </c>
      <c r="G311" s="14" t="s">
        <v>4</v>
      </c>
      <c r="H311" s="14">
        <v>1</v>
      </c>
      <c r="I311" s="14" t="s">
        <v>36</v>
      </c>
      <c r="J311" s="15">
        <v>20000</v>
      </c>
      <c r="K311" s="15">
        <f>F311*H311*J311</f>
        <v>6400000</v>
      </c>
      <c r="L311" s="134" t="s">
        <v>290</v>
      </c>
    </row>
    <row r="312" spans="2:12" ht="39.6" customHeight="1" x14ac:dyDescent="0.25">
      <c r="B312" s="84"/>
      <c r="C312" s="85"/>
      <c r="D312" s="160">
        <f t="shared" si="60"/>
        <v>7</v>
      </c>
      <c r="E312" s="17" t="s">
        <v>126</v>
      </c>
      <c r="F312" s="13">
        <v>300</v>
      </c>
      <c r="G312" s="14" t="s">
        <v>127</v>
      </c>
      <c r="H312" s="14">
        <v>1</v>
      </c>
      <c r="I312" s="14" t="s">
        <v>36</v>
      </c>
      <c r="J312" s="15">
        <v>7000</v>
      </c>
      <c r="K312" s="15">
        <f>F312*H312*J312</f>
        <v>2100000</v>
      </c>
      <c r="L312" s="150" t="s">
        <v>523</v>
      </c>
    </row>
    <row r="313" spans="2:12" ht="30" customHeight="1" x14ac:dyDescent="0.25">
      <c r="B313" s="84"/>
      <c r="C313" s="85"/>
      <c r="D313" s="169" t="s">
        <v>7</v>
      </c>
      <c r="E313" s="168" t="s">
        <v>196</v>
      </c>
      <c r="F313" s="165"/>
      <c r="G313" s="165"/>
      <c r="H313" s="165"/>
      <c r="I313" s="165"/>
      <c r="J313" s="165"/>
      <c r="K313" s="167"/>
      <c r="L313" s="132"/>
    </row>
    <row r="314" spans="2:12" ht="73.8" customHeight="1" x14ac:dyDescent="0.25">
      <c r="B314" s="84"/>
      <c r="C314" s="85"/>
      <c r="D314" s="110">
        <v>1</v>
      </c>
      <c r="E314" s="16" t="s">
        <v>116</v>
      </c>
      <c r="F314" s="35">
        <v>1</v>
      </c>
      <c r="G314" s="61" t="s">
        <v>0</v>
      </c>
      <c r="H314" s="35">
        <v>1</v>
      </c>
      <c r="I314" s="35" t="s">
        <v>26</v>
      </c>
      <c r="J314" s="62">
        <v>5000000</v>
      </c>
      <c r="K314" s="54">
        <f t="shared" ref="K314:K315" si="61">F314*H314*J314</f>
        <v>5000000</v>
      </c>
      <c r="L314" s="16" t="s">
        <v>285</v>
      </c>
    </row>
    <row r="315" spans="2:12" ht="73.8" customHeight="1" x14ac:dyDescent="0.25">
      <c r="B315" s="84"/>
      <c r="C315" s="85"/>
      <c r="D315" s="110">
        <v>2</v>
      </c>
      <c r="E315" s="16" t="s">
        <v>129</v>
      </c>
      <c r="F315" s="35">
        <v>1</v>
      </c>
      <c r="G315" s="61" t="s">
        <v>0</v>
      </c>
      <c r="H315" s="35">
        <v>1</v>
      </c>
      <c r="I315" s="35" t="s">
        <v>26</v>
      </c>
      <c r="J315" s="62">
        <v>15000000</v>
      </c>
      <c r="K315" s="54">
        <f t="shared" si="61"/>
        <v>15000000</v>
      </c>
      <c r="L315" s="16" t="s">
        <v>286</v>
      </c>
    </row>
    <row r="316" spans="2:12" ht="30" customHeight="1" x14ac:dyDescent="0.25">
      <c r="B316" s="84"/>
      <c r="C316" s="85"/>
      <c r="D316" s="169" t="s">
        <v>8</v>
      </c>
      <c r="E316" s="166" t="s">
        <v>53</v>
      </c>
      <c r="F316" s="165"/>
      <c r="G316" s="165"/>
      <c r="H316" s="165"/>
      <c r="I316" s="165"/>
      <c r="J316" s="165"/>
      <c r="K316" s="167"/>
    </row>
    <row r="317" spans="2:12" ht="30" customHeight="1" x14ac:dyDescent="0.25">
      <c r="B317" s="84"/>
      <c r="C317" s="85"/>
      <c r="D317" s="110">
        <v>1</v>
      </c>
      <c r="E317" s="16" t="s">
        <v>28</v>
      </c>
      <c r="F317" s="35">
        <v>1</v>
      </c>
      <c r="G317" s="61" t="s">
        <v>13</v>
      </c>
      <c r="H317" s="35">
        <v>1</v>
      </c>
      <c r="I317" s="35" t="s">
        <v>36</v>
      </c>
      <c r="J317" s="62">
        <v>1500000</v>
      </c>
      <c r="K317" s="54">
        <f>F317*H317*J317</f>
        <v>1500000</v>
      </c>
      <c r="L317" s="132" t="s">
        <v>520</v>
      </c>
    </row>
    <row r="318" spans="2:12" ht="30" customHeight="1" x14ac:dyDescent="0.25">
      <c r="B318" s="84"/>
      <c r="C318" s="85"/>
      <c r="D318" s="110">
        <f>D317+1</f>
        <v>2</v>
      </c>
      <c r="E318" s="16" t="s">
        <v>144</v>
      </c>
      <c r="F318" s="35">
        <v>1</v>
      </c>
      <c r="G318" s="61" t="s">
        <v>3</v>
      </c>
      <c r="H318" s="35">
        <v>1</v>
      </c>
      <c r="I318" s="35" t="s">
        <v>36</v>
      </c>
      <c r="J318" s="62">
        <v>7500000</v>
      </c>
      <c r="K318" s="54">
        <f t="shared" ref="K318:K320" si="62">F318*H318*J318</f>
        <v>7500000</v>
      </c>
      <c r="L318" s="132" t="s">
        <v>521</v>
      </c>
    </row>
    <row r="319" spans="2:12" ht="30" customHeight="1" x14ac:dyDescent="0.25">
      <c r="B319" s="84"/>
      <c r="C319" s="85"/>
      <c r="D319" s="110">
        <f t="shared" ref="D319:D323" si="63">D318+1</f>
        <v>3</v>
      </c>
      <c r="E319" s="16" t="s">
        <v>145</v>
      </c>
      <c r="F319" s="35">
        <v>3</v>
      </c>
      <c r="G319" s="61" t="s">
        <v>13</v>
      </c>
      <c r="H319" s="35">
        <v>1</v>
      </c>
      <c r="I319" s="35" t="s">
        <v>36</v>
      </c>
      <c r="J319" s="62">
        <v>600000</v>
      </c>
      <c r="K319" s="54">
        <f t="shared" si="62"/>
        <v>1800000</v>
      </c>
      <c r="L319" s="132" t="s">
        <v>520</v>
      </c>
    </row>
    <row r="320" spans="2:12" ht="30" customHeight="1" x14ac:dyDescent="0.25">
      <c r="B320" s="84"/>
      <c r="C320" s="85"/>
      <c r="D320" s="110">
        <f t="shared" si="63"/>
        <v>4</v>
      </c>
      <c r="E320" s="16" t="s">
        <v>134</v>
      </c>
      <c r="F320" s="35">
        <v>1</v>
      </c>
      <c r="G320" s="61" t="s">
        <v>13</v>
      </c>
      <c r="H320" s="35">
        <v>1</v>
      </c>
      <c r="I320" s="35" t="s">
        <v>36</v>
      </c>
      <c r="J320" s="53">
        <v>3000000</v>
      </c>
      <c r="K320" s="54">
        <f t="shared" si="62"/>
        <v>3000000</v>
      </c>
      <c r="L320" s="132" t="s">
        <v>310</v>
      </c>
    </row>
    <row r="321" spans="2:12" ht="30" customHeight="1" x14ac:dyDescent="0.25">
      <c r="B321" s="84"/>
      <c r="C321" s="85"/>
      <c r="D321" s="110">
        <f t="shared" si="63"/>
        <v>5</v>
      </c>
      <c r="E321" s="12" t="s">
        <v>141</v>
      </c>
      <c r="F321" s="35">
        <v>3</v>
      </c>
      <c r="G321" s="35" t="s">
        <v>13</v>
      </c>
      <c r="H321" s="35">
        <v>1</v>
      </c>
      <c r="I321" s="35" t="s">
        <v>46</v>
      </c>
      <c r="J321" s="53">
        <v>5000000</v>
      </c>
      <c r="K321" s="54">
        <f>F321*H321*J321</f>
        <v>15000000</v>
      </c>
      <c r="L321" s="132" t="s">
        <v>310</v>
      </c>
    </row>
    <row r="322" spans="2:12" ht="30" customHeight="1" x14ac:dyDescent="0.25">
      <c r="B322" s="84"/>
      <c r="C322" s="85"/>
      <c r="D322" s="110">
        <f t="shared" si="63"/>
        <v>6</v>
      </c>
      <c r="E322" s="12" t="s">
        <v>142</v>
      </c>
      <c r="F322" s="35">
        <v>5</v>
      </c>
      <c r="G322" s="35" t="s">
        <v>13</v>
      </c>
      <c r="H322" s="35">
        <v>1</v>
      </c>
      <c r="I322" s="35" t="s">
        <v>25</v>
      </c>
      <c r="J322" s="53">
        <v>2000000</v>
      </c>
      <c r="K322" s="54">
        <f>F322*H322*J322</f>
        <v>10000000</v>
      </c>
      <c r="L322" s="132" t="s">
        <v>310</v>
      </c>
    </row>
    <row r="323" spans="2:12" ht="30" customHeight="1" thickBot="1" x14ac:dyDescent="0.3">
      <c r="B323" s="170"/>
      <c r="C323" s="127"/>
      <c r="D323" s="115">
        <f t="shared" si="63"/>
        <v>7</v>
      </c>
      <c r="E323" s="57" t="s">
        <v>70</v>
      </c>
      <c r="F323" s="37">
        <v>4</v>
      </c>
      <c r="G323" s="37" t="s">
        <v>13</v>
      </c>
      <c r="H323" s="37">
        <v>1</v>
      </c>
      <c r="I323" s="37" t="s">
        <v>25</v>
      </c>
      <c r="J323" s="58">
        <v>250000</v>
      </c>
      <c r="K323" s="59">
        <v>2000000</v>
      </c>
      <c r="L323" s="132" t="s">
        <v>520</v>
      </c>
    </row>
    <row r="324" spans="2:12" ht="16.8" thickBot="1" x14ac:dyDescent="0.3">
      <c r="B324" s="156"/>
      <c r="C324" s="157"/>
      <c r="D324" s="157"/>
      <c r="E324" s="6"/>
      <c r="F324" s="3"/>
      <c r="G324" s="4"/>
      <c r="H324" s="4"/>
      <c r="I324" s="4"/>
      <c r="J324" s="5"/>
      <c r="K324" s="164"/>
      <c r="L324" s="183"/>
    </row>
    <row r="325" spans="2:12" ht="30" customHeight="1" x14ac:dyDescent="0.25">
      <c r="B325" s="81"/>
      <c r="C325" s="82" t="s">
        <v>303</v>
      </c>
      <c r="D325" s="83"/>
      <c r="E325" s="282" t="s">
        <v>206</v>
      </c>
      <c r="F325" s="282"/>
      <c r="G325" s="282"/>
      <c r="H325" s="282"/>
      <c r="I325" s="282"/>
      <c r="J325" s="10"/>
      <c r="K325" s="97">
        <f>SUM(K326:K355)</f>
        <v>244140000</v>
      </c>
      <c r="L325" s="131"/>
    </row>
    <row r="326" spans="2:12" ht="30" customHeight="1" x14ac:dyDescent="0.25">
      <c r="B326" s="84"/>
      <c r="C326" s="85"/>
      <c r="D326" s="169" t="s">
        <v>5</v>
      </c>
      <c r="E326" s="261" t="s">
        <v>121</v>
      </c>
      <c r="F326" s="165"/>
      <c r="G326" s="165"/>
      <c r="H326" s="165"/>
      <c r="I326" s="165"/>
      <c r="J326" s="165"/>
      <c r="K326" s="167"/>
      <c r="L326" s="132"/>
    </row>
    <row r="327" spans="2:12" ht="41.4" customHeight="1" x14ac:dyDescent="0.25">
      <c r="B327" s="84"/>
      <c r="C327" s="85"/>
      <c r="D327" s="110">
        <v>1</v>
      </c>
      <c r="E327" s="16" t="s">
        <v>479</v>
      </c>
      <c r="F327" s="35">
        <v>100</v>
      </c>
      <c r="G327" s="61" t="s">
        <v>11</v>
      </c>
      <c r="H327" s="35">
        <v>1</v>
      </c>
      <c r="I327" s="35" t="s">
        <v>36</v>
      </c>
      <c r="J327" s="62">
        <v>400000</v>
      </c>
      <c r="K327" s="54">
        <f t="shared" ref="K327" si="64">F327*H327*J327</f>
        <v>40000000</v>
      </c>
      <c r="L327" s="132" t="s">
        <v>311</v>
      </c>
    </row>
    <row r="328" spans="2:12" ht="41.4" customHeight="1" x14ac:dyDescent="0.25">
      <c r="B328" s="84"/>
      <c r="C328" s="85"/>
      <c r="D328" s="169" t="s">
        <v>6</v>
      </c>
      <c r="E328" s="261" t="s">
        <v>480</v>
      </c>
      <c r="F328" s="165"/>
      <c r="G328" s="165"/>
      <c r="H328" s="165"/>
      <c r="I328" s="165"/>
      <c r="J328" s="165"/>
      <c r="K328" s="167"/>
      <c r="L328" s="132"/>
    </row>
    <row r="329" spans="2:12" ht="41.4" customHeight="1" x14ac:dyDescent="0.25">
      <c r="B329" s="84"/>
      <c r="C329" s="85"/>
      <c r="D329" s="110">
        <v>1</v>
      </c>
      <c r="E329" s="16" t="s">
        <v>489</v>
      </c>
      <c r="F329" s="35">
        <v>3</v>
      </c>
      <c r="G329" s="61" t="s">
        <v>481</v>
      </c>
      <c r="H329" s="35">
        <v>4</v>
      </c>
      <c r="I329" s="35" t="s">
        <v>482</v>
      </c>
      <c r="J329" s="62">
        <v>620000</v>
      </c>
      <c r="K329" s="54">
        <f t="shared" ref="K329" si="65">F329*H329*J329</f>
        <v>7440000</v>
      </c>
      <c r="L329" s="132" t="s">
        <v>483</v>
      </c>
    </row>
    <row r="330" spans="2:12" ht="41.4" customHeight="1" x14ac:dyDescent="0.25">
      <c r="B330" s="84"/>
      <c r="C330" s="85"/>
      <c r="D330" s="110">
        <v>2</v>
      </c>
      <c r="E330" s="16" t="s">
        <v>484</v>
      </c>
      <c r="F330" s="35">
        <v>10</v>
      </c>
      <c r="G330" s="61" t="s">
        <v>481</v>
      </c>
      <c r="H330" s="35">
        <v>3</v>
      </c>
      <c r="I330" s="35" t="s">
        <v>482</v>
      </c>
      <c r="J330" s="62">
        <v>620000</v>
      </c>
      <c r="K330" s="54">
        <f t="shared" ref="K330" si="66">F330*H330*J330</f>
        <v>18600000</v>
      </c>
      <c r="L330" s="132" t="s">
        <v>483</v>
      </c>
    </row>
    <row r="331" spans="2:12" ht="41.4" customHeight="1" x14ac:dyDescent="0.25">
      <c r="B331" s="84"/>
      <c r="C331" s="85"/>
      <c r="D331" s="110">
        <v>3</v>
      </c>
      <c r="E331" s="16" t="s">
        <v>485</v>
      </c>
      <c r="F331" s="35">
        <v>2</v>
      </c>
      <c r="G331" s="61" t="s">
        <v>481</v>
      </c>
      <c r="H331" s="35">
        <v>3</v>
      </c>
      <c r="I331" s="35" t="s">
        <v>482</v>
      </c>
      <c r="J331" s="62">
        <v>620000</v>
      </c>
      <c r="K331" s="54">
        <f t="shared" ref="K331" si="67">F331*H331*J331</f>
        <v>3720000</v>
      </c>
      <c r="L331" s="132" t="s">
        <v>483</v>
      </c>
    </row>
    <row r="332" spans="2:12" ht="41.4" customHeight="1" x14ac:dyDescent="0.25">
      <c r="B332" s="84"/>
      <c r="C332" s="85"/>
      <c r="D332" s="110">
        <v>4</v>
      </c>
      <c r="E332" s="16" t="s">
        <v>486</v>
      </c>
      <c r="F332" s="35">
        <v>15</v>
      </c>
      <c r="G332" s="61" t="s">
        <v>481</v>
      </c>
      <c r="H332" s="35">
        <v>2</v>
      </c>
      <c r="I332" s="35" t="s">
        <v>482</v>
      </c>
      <c r="J332" s="62">
        <v>620000</v>
      </c>
      <c r="K332" s="54">
        <f t="shared" ref="K332" si="68">F332*H332*J332</f>
        <v>18600000</v>
      </c>
      <c r="L332" s="132" t="s">
        <v>483</v>
      </c>
    </row>
    <row r="333" spans="2:12" ht="41.4" customHeight="1" x14ac:dyDescent="0.25">
      <c r="B333" s="84"/>
      <c r="C333" s="85"/>
      <c r="D333" s="110">
        <v>5</v>
      </c>
      <c r="E333" s="16" t="s">
        <v>487</v>
      </c>
      <c r="F333" s="35">
        <v>4</v>
      </c>
      <c r="G333" s="61" t="s">
        <v>481</v>
      </c>
      <c r="H333" s="35">
        <v>1</v>
      </c>
      <c r="I333" s="35" t="s">
        <v>482</v>
      </c>
      <c r="J333" s="62">
        <v>620000</v>
      </c>
      <c r="K333" s="54">
        <f t="shared" ref="K333" si="69">F333*H333*J333</f>
        <v>2480000</v>
      </c>
      <c r="L333" s="132" t="s">
        <v>483</v>
      </c>
    </row>
    <row r="334" spans="2:12" ht="41.4" customHeight="1" x14ac:dyDescent="0.25">
      <c r="B334" s="84"/>
      <c r="C334" s="85"/>
      <c r="D334" s="169" t="s">
        <v>7</v>
      </c>
      <c r="E334" s="261" t="s">
        <v>488</v>
      </c>
      <c r="F334" s="165"/>
      <c r="G334" s="165"/>
      <c r="H334" s="165"/>
      <c r="I334" s="165"/>
      <c r="J334" s="165"/>
      <c r="K334" s="167"/>
      <c r="L334" s="132"/>
    </row>
    <row r="335" spans="2:12" ht="41.4" customHeight="1" x14ac:dyDescent="0.25">
      <c r="B335" s="84"/>
      <c r="C335" s="85"/>
      <c r="D335" s="110">
        <v>1</v>
      </c>
      <c r="E335" s="16" t="s">
        <v>490</v>
      </c>
      <c r="F335" s="35">
        <v>7</v>
      </c>
      <c r="G335" s="61" t="s">
        <v>13</v>
      </c>
      <c r="H335" s="35">
        <v>2</v>
      </c>
      <c r="I335" s="35" t="s">
        <v>36</v>
      </c>
      <c r="J335" s="62">
        <v>1500000</v>
      </c>
      <c r="K335" s="54">
        <f t="shared" ref="K335:K338" si="70">F335*H335*J335</f>
        <v>21000000</v>
      </c>
      <c r="L335" s="132" t="s">
        <v>493</v>
      </c>
    </row>
    <row r="336" spans="2:12" ht="41.4" customHeight="1" x14ac:dyDescent="0.25">
      <c r="B336" s="84"/>
      <c r="C336" s="85"/>
      <c r="D336" s="110">
        <v>2</v>
      </c>
      <c r="E336" s="16" t="s">
        <v>492</v>
      </c>
      <c r="F336" s="35">
        <v>11</v>
      </c>
      <c r="G336" s="61" t="s">
        <v>481</v>
      </c>
      <c r="H336" s="35">
        <v>2</v>
      </c>
      <c r="I336" s="35" t="s">
        <v>36</v>
      </c>
      <c r="J336" s="62">
        <v>1500000</v>
      </c>
      <c r="K336" s="54">
        <f t="shared" si="70"/>
        <v>33000000</v>
      </c>
      <c r="L336" s="132" t="s">
        <v>493</v>
      </c>
    </row>
    <row r="337" spans="2:12" ht="41.4" customHeight="1" x14ac:dyDescent="0.25">
      <c r="B337" s="84"/>
      <c r="C337" s="85"/>
      <c r="D337" s="110">
        <v>3</v>
      </c>
      <c r="E337" s="16" t="s">
        <v>491</v>
      </c>
      <c r="F337" s="35">
        <v>4</v>
      </c>
      <c r="G337" s="61" t="s">
        <v>481</v>
      </c>
      <c r="H337" s="35">
        <v>2</v>
      </c>
      <c r="I337" s="35" t="s">
        <v>36</v>
      </c>
      <c r="J337" s="62">
        <v>1500000</v>
      </c>
      <c r="K337" s="54">
        <f t="shared" si="70"/>
        <v>12000000</v>
      </c>
      <c r="L337" s="132" t="s">
        <v>493</v>
      </c>
    </row>
    <row r="338" spans="2:12" ht="41.4" customHeight="1" x14ac:dyDescent="0.25">
      <c r="B338" s="84"/>
      <c r="C338" s="85"/>
      <c r="D338" s="110">
        <v>4</v>
      </c>
      <c r="E338" s="16" t="s">
        <v>494</v>
      </c>
      <c r="F338" s="35">
        <v>1</v>
      </c>
      <c r="G338" s="61" t="s">
        <v>2</v>
      </c>
      <c r="H338" s="35">
        <v>5</v>
      </c>
      <c r="I338" s="35" t="s">
        <v>26</v>
      </c>
      <c r="J338" s="62">
        <v>800000</v>
      </c>
      <c r="K338" s="54">
        <f t="shared" si="70"/>
        <v>4000000</v>
      </c>
      <c r="L338" s="132" t="s">
        <v>495</v>
      </c>
    </row>
    <row r="339" spans="2:12" ht="30" customHeight="1" x14ac:dyDescent="0.25">
      <c r="B339" s="84"/>
      <c r="C339" s="85"/>
      <c r="D339" s="169" t="s">
        <v>6</v>
      </c>
      <c r="E339" s="261" t="s">
        <v>118</v>
      </c>
      <c r="F339" s="165"/>
      <c r="G339" s="165"/>
      <c r="H339" s="165"/>
      <c r="I339" s="165"/>
      <c r="J339" s="165"/>
      <c r="K339" s="167"/>
      <c r="L339" s="132"/>
    </row>
    <row r="340" spans="2:12" ht="55.8" customHeight="1" x14ac:dyDescent="0.25">
      <c r="B340" s="84"/>
      <c r="C340" s="85"/>
      <c r="D340" s="110">
        <v>1</v>
      </c>
      <c r="E340" s="12" t="s">
        <v>189</v>
      </c>
      <c r="F340" s="35">
        <v>1</v>
      </c>
      <c r="G340" s="35" t="s">
        <v>1</v>
      </c>
      <c r="H340" s="35">
        <v>1</v>
      </c>
      <c r="I340" s="35" t="s">
        <v>26</v>
      </c>
      <c r="J340" s="53">
        <v>7500000</v>
      </c>
      <c r="K340" s="54">
        <f t="shared" ref="K340:K345" si="71">F340*H340*J340</f>
        <v>7500000</v>
      </c>
      <c r="L340" s="275" t="s">
        <v>307</v>
      </c>
    </row>
    <row r="341" spans="2:12" ht="40.799999999999997" customHeight="1" x14ac:dyDescent="0.25">
      <c r="B341" s="84"/>
      <c r="C341" s="85"/>
      <c r="D341" s="110">
        <f t="shared" ref="D341:D345" si="72">D340+1</f>
        <v>2</v>
      </c>
      <c r="E341" s="12" t="s">
        <v>30</v>
      </c>
      <c r="F341" s="35">
        <v>1</v>
      </c>
      <c r="G341" s="35" t="s">
        <v>1</v>
      </c>
      <c r="H341" s="35">
        <v>1</v>
      </c>
      <c r="I341" s="35" t="s">
        <v>25</v>
      </c>
      <c r="J341" s="53">
        <v>5000000</v>
      </c>
      <c r="K341" s="54">
        <f t="shared" si="71"/>
        <v>5000000</v>
      </c>
      <c r="L341" s="132" t="s">
        <v>318</v>
      </c>
    </row>
    <row r="342" spans="2:12" ht="40.799999999999997" customHeight="1" x14ac:dyDescent="0.25">
      <c r="B342" s="84"/>
      <c r="C342" s="85"/>
      <c r="D342" s="110">
        <f t="shared" si="72"/>
        <v>3</v>
      </c>
      <c r="E342" s="12" t="s">
        <v>123</v>
      </c>
      <c r="F342" s="35">
        <v>1</v>
      </c>
      <c r="G342" s="35" t="s">
        <v>1</v>
      </c>
      <c r="H342" s="35">
        <v>1</v>
      </c>
      <c r="I342" s="35" t="s">
        <v>25</v>
      </c>
      <c r="J342" s="53">
        <v>10000000</v>
      </c>
      <c r="K342" s="54">
        <f t="shared" si="71"/>
        <v>10000000</v>
      </c>
      <c r="L342" s="132" t="s">
        <v>497</v>
      </c>
    </row>
    <row r="343" spans="2:12" ht="40.799999999999997" customHeight="1" x14ac:dyDescent="0.25">
      <c r="B343" s="84"/>
      <c r="C343" s="85"/>
      <c r="D343" s="110">
        <f t="shared" si="72"/>
        <v>4</v>
      </c>
      <c r="E343" s="12" t="s">
        <v>47</v>
      </c>
      <c r="F343" s="35">
        <v>1</v>
      </c>
      <c r="G343" s="35" t="s">
        <v>1</v>
      </c>
      <c r="H343" s="35">
        <v>1</v>
      </c>
      <c r="I343" s="35" t="s">
        <v>25</v>
      </c>
      <c r="J343" s="53">
        <v>5000000</v>
      </c>
      <c r="K343" s="54">
        <f t="shared" ref="K343" si="73">F343*H343*J343</f>
        <v>5000000</v>
      </c>
      <c r="L343" s="132" t="s">
        <v>308</v>
      </c>
    </row>
    <row r="344" spans="2:12" ht="40.799999999999997" customHeight="1" x14ac:dyDescent="0.25">
      <c r="B344" s="84"/>
      <c r="C344" s="85"/>
      <c r="D344" s="110">
        <f t="shared" si="72"/>
        <v>5</v>
      </c>
      <c r="E344" s="12" t="s">
        <v>132</v>
      </c>
      <c r="F344" s="35">
        <v>10</v>
      </c>
      <c r="G344" s="35" t="s">
        <v>1</v>
      </c>
      <c r="H344" s="35">
        <v>1</v>
      </c>
      <c r="I344" s="35" t="s">
        <v>25</v>
      </c>
      <c r="J344" s="53">
        <v>350000</v>
      </c>
      <c r="K344" s="54">
        <f t="shared" ref="K344" si="74">F344*H344*J344</f>
        <v>3500000</v>
      </c>
      <c r="L344" s="132" t="s">
        <v>498</v>
      </c>
    </row>
    <row r="345" spans="2:12" ht="28.95" customHeight="1" x14ac:dyDescent="0.25">
      <c r="B345" s="84"/>
      <c r="C345" s="85"/>
      <c r="D345" s="110">
        <f t="shared" si="72"/>
        <v>6</v>
      </c>
      <c r="E345" s="12" t="s">
        <v>139</v>
      </c>
      <c r="F345" s="35">
        <v>4</v>
      </c>
      <c r="G345" s="35" t="s">
        <v>2</v>
      </c>
      <c r="H345" s="35">
        <v>1</v>
      </c>
      <c r="I345" s="35" t="s">
        <v>36</v>
      </c>
      <c r="J345" s="53">
        <v>1000000</v>
      </c>
      <c r="K345" s="54">
        <f t="shared" si="71"/>
        <v>4000000</v>
      </c>
      <c r="L345" s="132" t="s">
        <v>522</v>
      </c>
    </row>
    <row r="346" spans="2:12" ht="28.95" customHeight="1" x14ac:dyDescent="0.25">
      <c r="B346" s="84"/>
      <c r="C346" s="85"/>
      <c r="D346" s="169" t="s">
        <v>7</v>
      </c>
      <c r="E346" s="168" t="s">
        <v>196</v>
      </c>
      <c r="F346" s="165"/>
      <c r="G346" s="165"/>
      <c r="H346" s="165"/>
      <c r="I346" s="165"/>
      <c r="J346" s="165"/>
      <c r="K346" s="167"/>
    </row>
    <row r="347" spans="2:12" ht="67.8" customHeight="1" x14ac:dyDescent="0.25">
      <c r="B347" s="84"/>
      <c r="C347" s="85"/>
      <c r="D347" s="110">
        <v>1</v>
      </c>
      <c r="E347" s="16" t="s">
        <v>116</v>
      </c>
      <c r="F347" s="35">
        <v>1</v>
      </c>
      <c r="G347" s="61" t="s">
        <v>0</v>
      </c>
      <c r="H347" s="35">
        <v>1</v>
      </c>
      <c r="I347" s="35" t="s">
        <v>26</v>
      </c>
      <c r="J347" s="62">
        <v>5000000</v>
      </c>
      <c r="K347" s="54">
        <f t="shared" ref="K347" si="75">F347*H347*J347</f>
        <v>5000000</v>
      </c>
      <c r="L347" s="16" t="s">
        <v>285</v>
      </c>
    </row>
    <row r="348" spans="2:12" ht="28.95" customHeight="1" x14ac:dyDescent="0.25">
      <c r="B348" s="84"/>
      <c r="C348" s="85"/>
      <c r="D348" s="169" t="s">
        <v>8</v>
      </c>
      <c r="E348" s="261" t="s">
        <v>53</v>
      </c>
      <c r="F348" s="165"/>
      <c r="G348" s="165"/>
      <c r="H348" s="165"/>
      <c r="I348" s="165"/>
      <c r="J348" s="165"/>
      <c r="K348" s="167"/>
      <c r="L348" s="132"/>
    </row>
    <row r="349" spans="2:12" ht="28.95" customHeight="1" x14ac:dyDescent="0.25">
      <c r="B349" s="84"/>
      <c r="C349" s="85"/>
      <c r="D349" s="110">
        <v>1</v>
      </c>
      <c r="E349" s="16" t="s">
        <v>28</v>
      </c>
      <c r="F349" s="35">
        <v>1</v>
      </c>
      <c r="G349" s="61" t="s">
        <v>13</v>
      </c>
      <c r="H349" s="35">
        <v>1</v>
      </c>
      <c r="I349" s="35" t="s">
        <v>36</v>
      </c>
      <c r="J349" s="62">
        <v>1500000</v>
      </c>
      <c r="K349" s="54">
        <f>F349*H349*J349</f>
        <v>1500000</v>
      </c>
      <c r="L349" s="132" t="s">
        <v>520</v>
      </c>
    </row>
    <row r="350" spans="2:12" ht="28.95" customHeight="1" x14ac:dyDescent="0.25">
      <c r="B350" s="84"/>
      <c r="C350" s="85"/>
      <c r="D350" s="110">
        <f>D349+1</f>
        <v>2</v>
      </c>
      <c r="E350" s="16" t="s">
        <v>144</v>
      </c>
      <c r="F350" s="35">
        <v>1</v>
      </c>
      <c r="G350" s="61" t="s">
        <v>3</v>
      </c>
      <c r="H350" s="35">
        <v>1</v>
      </c>
      <c r="I350" s="35" t="s">
        <v>36</v>
      </c>
      <c r="J350" s="62">
        <v>7500000</v>
      </c>
      <c r="K350" s="54">
        <f t="shared" ref="K350:K355" si="76">F350*H350*J350</f>
        <v>7500000</v>
      </c>
      <c r="L350" s="132" t="s">
        <v>521</v>
      </c>
    </row>
    <row r="351" spans="2:12" ht="39" customHeight="1" x14ac:dyDescent="0.25">
      <c r="B351" s="84"/>
      <c r="C351" s="85"/>
      <c r="D351" s="110">
        <f t="shared" ref="D351:D355" si="77">D350+1</f>
        <v>3</v>
      </c>
      <c r="E351" s="16" t="s">
        <v>145</v>
      </c>
      <c r="F351" s="35">
        <v>8</v>
      </c>
      <c r="G351" s="61" t="s">
        <v>13</v>
      </c>
      <c r="H351" s="35">
        <v>1</v>
      </c>
      <c r="I351" s="35" t="s">
        <v>36</v>
      </c>
      <c r="J351" s="62">
        <v>600000</v>
      </c>
      <c r="K351" s="54">
        <f t="shared" si="76"/>
        <v>4800000</v>
      </c>
      <c r="L351" s="132" t="s">
        <v>520</v>
      </c>
    </row>
    <row r="352" spans="2:12" ht="28.95" customHeight="1" x14ac:dyDescent="0.25">
      <c r="B352" s="84"/>
      <c r="C352" s="85"/>
      <c r="D352" s="110">
        <f t="shared" si="77"/>
        <v>4</v>
      </c>
      <c r="E352" s="16" t="s">
        <v>134</v>
      </c>
      <c r="F352" s="35">
        <v>2</v>
      </c>
      <c r="G352" s="61" t="s">
        <v>13</v>
      </c>
      <c r="H352" s="35">
        <v>1</v>
      </c>
      <c r="I352" s="35" t="s">
        <v>46</v>
      </c>
      <c r="J352" s="53">
        <v>3000000</v>
      </c>
      <c r="K352" s="54">
        <f t="shared" si="76"/>
        <v>6000000</v>
      </c>
      <c r="L352" s="132" t="s">
        <v>310</v>
      </c>
    </row>
    <row r="353" spans="2:12" ht="28.95" customHeight="1" x14ac:dyDescent="0.25">
      <c r="B353" s="84"/>
      <c r="C353" s="85"/>
      <c r="D353" s="110">
        <f t="shared" si="77"/>
        <v>5</v>
      </c>
      <c r="E353" s="12" t="s">
        <v>141</v>
      </c>
      <c r="F353" s="35">
        <v>4</v>
      </c>
      <c r="G353" s="35" t="s">
        <v>13</v>
      </c>
      <c r="H353" s="35">
        <v>1</v>
      </c>
      <c r="I353" s="35" t="s">
        <v>46</v>
      </c>
      <c r="J353" s="53">
        <v>5000000</v>
      </c>
      <c r="K353" s="54">
        <f t="shared" si="76"/>
        <v>20000000</v>
      </c>
      <c r="L353" s="132" t="s">
        <v>310</v>
      </c>
    </row>
    <row r="354" spans="2:12" ht="28.95" customHeight="1" x14ac:dyDescent="0.25">
      <c r="B354" s="84"/>
      <c r="C354" s="85"/>
      <c r="D354" s="110">
        <f t="shared" si="77"/>
        <v>6</v>
      </c>
      <c r="E354" s="12" t="s">
        <v>496</v>
      </c>
      <c r="F354" s="35">
        <v>1</v>
      </c>
      <c r="G354" s="35" t="s">
        <v>13</v>
      </c>
      <c r="H354" s="35">
        <v>1</v>
      </c>
      <c r="I354" s="35" t="s">
        <v>46</v>
      </c>
      <c r="J354" s="53">
        <v>2000000</v>
      </c>
      <c r="K354" s="54">
        <f t="shared" si="76"/>
        <v>2000000</v>
      </c>
      <c r="L354" s="182" t="s">
        <v>310</v>
      </c>
    </row>
    <row r="355" spans="2:12" ht="28.95" customHeight="1" thickBot="1" x14ac:dyDescent="0.3">
      <c r="B355" s="170"/>
      <c r="C355" s="127"/>
      <c r="D355" s="110">
        <f t="shared" si="77"/>
        <v>7</v>
      </c>
      <c r="E355" s="57" t="s">
        <v>70</v>
      </c>
      <c r="F355" s="37">
        <v>6</v>
      </c>
      <c r="G355" s="37" t="s">
        <v>13</v>
      </c>
      <c r="H355" s="37">
        <v>1</v>
      </c>
      <c r="I355" s="37" t="s">
        <v>25</v>
      </c>
      <c r="J355" s="58">
        <v>250000</v>
      </c>
      <c r="K355" s="59">
        <f t="shared" si="76"/>
        <v>1500000</v>
      </c>
      <c r="L355" s="132" t="s">
        <v>520</v>
      </c>
    </row>
    <row r="356" spans="2:12" ht="16.8" thickBot="1" x14ac:dyDescent="0.3">
      <c r="B356" s="156"/>
      <c r="C356" s="157"/>
      <c r="D356" s="157"/>
      <c r="E356" s="6"/>
      <c r="F356" s="3"/>
      <c r="G356" s="4"/>
      <c r="H356" s="4"/>
      <c r="I356" s="4"/>
      <c r="J356" s="5"/>
      <c r="K356" s="164"/>
      <c r="L356" s="183"/>
    </row>
    <row r="357" spans="2:12" ht="30" customHeight="1" x14ac:dyDescent="0.25">
      <c r="B357" s="81"/>
      <c r="C357" s="82" t="s">
        <v>5</v>
      </c>
      <c r="D357" s="83"/>
      <c r="E357" s="282" t="s">
        <v>460</v>
      </c>
      <c r="F357" s="282"/>
      <c r="G357" s="282"/>
      <c r="H357" s="282"/>
      <c r="I357" s="282"/>
      <c r="J357" s="10"/>
      <c r="K357" s="97">
        <f>SUM(K358:K376)</f>
        <v>132300000</v>
      </c>
      <c r="L357" s="181"/>
    </row>
    <row r="358" spans="2:12" ht="30" customHeight="1" x14ac:dyDescent="0.25">
      <c r="B358" s="84"/>
      <c r="C358" s="85"/>
      <c r="D358" s="169" t="s">
        <v>5</v>
      </c>
      <c r="E358" s="234" t="s">
        <v>458</v>
      </c>
      <c r="F358" s="165"/>
      <c r="G358" s="165"/>
      <c r="H358" s="165"/>
      <c r="I358" s="165"/>
      <c r="J358" s="165"/>
      <c r="K358" s="167"/>
      <c r="L358" s="132"/>
    </row>
    <row r="359" spans="2:12" ht="30" customHeight="1" x14ac:dyDescent="0.25">
      <c r="B359" s="84"/>
      <c r="C359" s="85"/>
      <c r="D359" s="110">
        <v>1</v>
      </c>
      <c r="E359" s="49" t="s">
        <v>461</v>
      </c>
      <c r="F359" s="48">
        <v>250</v>
      </c>
      <c r="G359" s="50" t="s">
        <v>11</v>
      </c>
      <c r="H359" s="48">
        <v>1</v>
      </c>
      <c r="I359" s="48" t="s">
        <v>36</v>
      </c>
      <c r="J359" s="51">
        <v>175000</v>
      </c>
      <c r="K359" s="54">
        <f t="shared" ref="K359" si="78">F359*H359*J359</f>
        <v>43750000</v>
      </c>
      <c r="L359" s="132" t="s">
        <v>463</v>
      </c>
    </row>
    <row r="360" spans="2:12" ht="30" customHeight="1" x14ac:dyDescent="0.25">
      <c r="B360" s="84"/>
      <c r="C360" s="85"/>
      <c r="D360" s="110">
        <v>2</v>
      </c>
      <c r="E360" s="49" t="s">
        <v>462</v>
      </c>
      <c r="F360" s="48">
        <v>250</v>
      </c>
      <c r="G360" s="50" t="s">
        <v>11</v>
      </c>
      <c r="H360" s="48">
        <v>1</v>
      </c>
      <c r="I360" s="48" t="s">
        <v>36</v>
      </c>
      <c r="J360" s="51">
        <v>45000</v>
      </c>
      <c r="K360" s="54">
        <f t="shared" ref="K360" si="79">F360*H360*J360</f>
        <v>11250000</v>
      </c>
      <c r="L360" s="132" t="s">
        <v>464</v>
      </c>
    </row>
    <row r="361" spans="2:12" ht="30" customHeight="1" x14ac:dyDescent="0.25">
      <c r="B361" s="84"/>
      <c r="C361" s="85"/>
      <c r="D361" s="169" t="s">
        <v>6</v>
      </c>
      <c r="E361" s="234" t="s">
        <v>118</v>
      </c>
      <c r="F361" s="165"/>
      <c r="G361" s="165"/>
      <c r="H361" s="165"/>
      <c r="I361" s="165"/>
      <c r="J361" s="165"/>
      <c r="K361" s="167"/>
      <c r="L361" s="132"/>
    </row>
    <row r="362" spans="2:12" ht="30.6" customHeight="1" x14ac:dyDescent="0.25">
      <c r="B362" s="84"/>
      <c r="C362" s="85"/>
      <c r="D362" s="110">
        <v>1</v>
      </c>
      <c r="E362" s="12" t="s">
        <v>139</v>
      </c>
      <c r="F362" s="35">
        <v>3</v>
      </c>
      <c r="G362" s="35" t="s">
        <v>2</v>
      </c>
      <c r="H362" s="35">
        <v>1</v>
      </c>
      <c r="I362" s="35" t="s">
        <v>36</v>
      </c>
      <c r="J362" s="53">
        <v>1000000</v>
      </c>
      <c r="K362" s="54">
        <f t="shared" ref="K362" si="80">F362*H362*J362</f>
        <v>3000000</v>
      </c>
      <c r="L362" s="132" t="s">
        <v>522</v>
      </c>
    </row>
    <row r="363" spans="2:12" ht="41.4" customHeight="1" x14ac:dyDescent="0.25">
      <c r="B363" s="84"/>
      <c r="C363" s="85"/>
      <c r="D363" s="110">
        <f>D362+1</f>
        <v>2</v>
      </c>
      <c r="E363" s="12" t="s">
        <v>298</v>
      </c>
      <c r="F363" s="35">
        <v>250</v>
      </c>
      <c r="G363" s="35" t="s">
        <v>124</v>
      </c>
      <c r="H363" s="35">
        <v>1</v>
      </c>
      <c r="I363" s="35" t="s">
        <v>36</v>
      </c>
      <c r="J363" s="53">
        <v>15000</v>
      </c>
      <c r="K363" s="54">
        <f>F363*H363*J363</f>
        <v>3750000</v>
      </c>
      <c r="L363" s="134" t="s">
        <v>289</v>
      </c>
    </row>
    <row r="364" spans="2:12" ht="58.2" customHeight="1" x14ac:dyDescent="0.25">
      <c r="B364" s="84"/>
      <c r="C364" s="85"/>
      <c r="D364" s="110">
        <f t="shared" ref="D364:D365" si="81">D363+1</f>
        <v>3</v>
      </c>
      <c r="E364" s="31" t="s">
        <v>125</v>
      </c>
      <c r="F364" s="35">
        <v>250</v>
      </c>
      <c r="G364" s="44" t="s">
        <v>4</v>
      </c>
      <c r="H364" s="44">
        <v>1</v>
      </c>
      <c r="I364" s="44" t="s">
        <v>36</v>
      </c>
      <c r="J364" s="55">
        <v>20000</v>
      </c>
      <c r="K364" s="56">
        <f>F364*H364*J364</f>
        <v>5000000</v>
      </c>
      <c r="L364" s="134" t="s">
        <v>290</v>
      </c>
    </row>
    <row r="365" spans="2:12" ht="41.4" customHeight="1" x14ac:dyDescent="0.25">
      <c r="B365" s="84"/>
      <c r="C365" s="85"/>
      <c r="D365" s="110">
        <f t="shared" si="81"/>
        <v>4</v>
      </c>
      <c r="E365" s="31" t="s">
        <v>126</v>
      </c>
      <c r="F365" s="35">
        <v>250</v>
      </c>
      <c r="G365" s="44" t="s">
        <v>127</v>
      </c>
      <c r="H365" s="44">
        <v>1</v>
      </c>
      <c r="I365" s="44" t="s">
        <v>36</v>
      </c>
      <c r="J365" s="55">
        <v>7000</v>
      </c>
      <c r="K365" s="56">
        <f>F365*H365*J365</f>
        <v>1750000</v>
      </c>
      <c r="L365" s="150" t="s">
        <v>523</v>
      </c>
    </row>
    <row r="366" spans="2:12" ht="30.6" customHeight="1" x14ac:dyDescent="0.25">
      <c r="B366" s="84"/>
      <c r="C366" s="85"/>
      <c r="D366" s="169" t="s">
        <v>7</v>
      </c>
      <c r="E366" s="168" t="s">
        <v>196</v>
      </c>
      <c r="F366" s="165"/>
      <c r="G366" s="165"/>
      <c r="H366" s="165"/>
      <c r="I366" s="165"/>
      <c r="J366" s="165"/>
      <c r="K366" s="167"/>
      <c r="L366" s="132"/>
    </row>
    <row r="367" spans="2:12" ht="76.8" customHeight="1" x14ac:dyDescent="0.25">
      <c r="B367" s="84"/>
      <c r="C367" s="85"/>
      <c r="D367" s="110">
        <v>1</v>
      </c>
      <c r="E367" s="16" t="s">
        <v>116</v>
      </c>
      <c r="F367" s="35">
        <v>1</v>
      </c>
      <c r="G367" s="61" t="s">
        <v>0</v>
      </c>
      <c r="H367" s="35">
        <v>1</v>
      </c>
      <c r="I367" s="35" t="s">
        <v>26</v>
      </c>
      <c r="J367" s="62">
        <v>5000000</v>
      </c>
      <c r="K367" s="54">
        <f t="shared" ref="K367:K368" si="82">F367*H367*J367</f>
        <v>5000000</v>
      </c>
      <c r="L367" s="16" t="s">
        <v>285</v>
      </c>
    </row>
    <row r="368" spans="2:12" ht="76.8" customHeight="1" x14ac:dyDescent="0.25">
      <c r="B368" s="84"/>
      <c r="C368" s="85"/>
      <c r="D368" s="110">
        <v>2</v>
      </c>
      <c r="E368" s="16" t="s">
        <v>129</v>
      </c>
      <c r="F368" s="35">
        <v>1</v>
      </c>
      <c r="G368" s="61" t="s">
        <v>0</v>
      </c>
      <c r="H368" s="35">
        <v>1</v>
      </c>
      <c r="I368" s="35" t="s">
        <v>26</v>
      </c>
      <c r="J368" s="62">
        <v>15000000</v>
      </c>
      <c r="K368" s="54">
        <f t="shared" si="82"/>
        <v>15000000</v>
      </c>
      <c r="L368" s="16" t="s">
        <v>286</v>
      </c>
    </row>
    <row r="369" spans="2:12" ht="29.4" customHeight="1" x14ac:dyDescent="0.25">
      <c r="B369" s="84"/>
      <c r="C369" s="85"/>
      <c r="D369" s="169" t="s">
        <v>8</v>
      </c>
      <c r="E369" s="242" t="s">
        <v>53</v>
      </c>
      <c r="F369" s="243"/>
      <c r="G369" s="243"/>
      <c r="H369" s="243"/>
      <c r="I369" s="243"/>
      <c r="J369" s="243"/>
      <c r="K369" s="167"/>
      <c r="L369" s="132"/>
    </row>
    <row r="370" spans="2:12" ht="29.4" customHeight="1" x14ac:dyDescent="0.25">
      <c r="B370" s="84"/>
      <c r="C370" s="85"/>
      <c r="D370" s="110">
        <v>1</v>
      </c>
      <c r="E370" s="16" t="s">
        <v>28</v>
      </c>
      <c r="F370" s="35">
        <v>1</v>
      </c>
      <c r="G370" s="61" t="s">
        <v>13</v>
      </c>
      <c r="H370" s="35">
        <v>1</v>
      </c>
      <c r="I370" s="35" t="s">
        <v>36</v>
      </c>
      <c r="J370" s="62">
        <v>1500000</v>
      </c>
      <c r="K370" s="54">
        <f>F370*H370*J370</f>
        <v>1500000</v>
      </c>
      <c r="L370" s="132" t="s">
        <v>520</v>
      </c>
    </row>
    <row r="371" spans="2:12" ht="29.4" customHeight="1" x14ac:dyDescent="0.25">
      <c r="B371" s="84"/>
      <c r="C371" s="85"/>
      <c r="D371" s="110">
        <f>D370+1</f>
        <v>2</v>
      </c>
      <c r="E371" s="49" t="s">
        <v>144</v>
      </c>
      <c r="F371" s="48">
        <v>1</v>
      </c>
      <c r="G371" s="50" t="s">
        <v>3</v>
      </c>
      <c r="H371" s="48">
        <v>1</v>
      </c>
      <c r="I371" s="48" t="s">
        <v>36</v>
      </c>
      <c r="J371" s="51">
        <v>7500000</v>
      </c>
      <c r="K371" s="54">
        <f t="shared" ref="K371:K373" si="83">F371*H371*J371</f>
        <v>7500000</v>
      </c>
      <c r="L371" s="132" t="s">
        <v>521</v>
      </c>
    </row>
    <row r="372" spans="2:12" ht="29.4" customHeight="1" x14ac:dyDescent="0.25">
      <c r="B372" s="84"/>
      <c r="C372" s="85"/>
      <c r="D372" s="110">
        <f>D371+1</f>
        <v>3</v>
      </c>
      <c r="E372" s="49" t="s">
        <v>145</v>
      </c>
      <c r="F372" s="48">
        <v>3</v>
      </c>
      <c r="G372" s="50" t="s">
        <v>13</v>
      </c>
      <c r="H372" s="48">
        <v>1</v>
      </c>
      <c r="I372" s="48" t="s">
        <v>36</v>
      </c>
      <c r="J372" s="51">
        <v>600000</v>
      </c>
      <c r="K372" s="54">
        <f t="shared" si="83"/>
        <v>1800000</v>
      </c>
      <c r="L372" s="132" t="s">
        <v>520</v>
      </c>
    </row>
    <row r="373" spans="2:12" ht="29.4" customHeight="1" x14ac:dyDescent="0.25">
      <c r="B373" s="84"/>
      <c r="C373" s="85"/>
      <c r="D373" s="110">
        <f t="shared" ref="D373:D376" si="84">D372+1</f>
        <v>4</v>
      </c>
      <c r="E373" s="16" t="s">
        <v>134</v>
      </c>
      <c r="F373" s="35">
        <v>2</v>
      </c>
      <c r="G373" s="61" t="s">
        <v>13</v>
      </c>
      <c r="H373" s="35">
        <v>1</v>
      </c>
      <c r="I373" s="35" t="s">
        <v>36</v>
      </c>
      <c r="J373" s="53">
        <v>3000000</v>
      </c>
      <c r="K373" s="54">
        <f t="shared" si="83"/>
        <v>6000000</v>
      </c>
      <c r="L373" s="132" t="s">
        <v>310</v>
      </c>
    </row>
    <row r="374" spans="2:12" ht="29.4" customHeight="1" x14ac:dyDescent="0.25">
      <c r="B374" s="84"/>
      <c r="C374" s="85"/>
      <c r="D374" s="110">
        <f t="shared" si="84"/>
        <v>5</v>
      </c>
      <c r="E374" s="12" t="s">
        <v>141</v>
      </c>
      <c r="F374" s="35">
        <v>3</v>
      </c>
      <c r="G374" s="35" t="s">
        <v>13</v>
      </c>
      <c r="H374" s="35">
        <v>1</v>
      </c>
      <c r="I374" s="35" t="s">
        <v>46</v>
      </c>
      <c r="J374" s="53">
        <v>5000000</v>
      </c>
      <c r="K374" s="54">
        <f>F374*H374*J374</f>
        <v>15000000</v>
      </c>
      <c r="L374" s="132" t="s">
        <v>310</v>
      </c>
    </row>
    <row r="375" spans="2:12" ht="29.4" customHeight="1" x14ac:dyDescent="0.25">
      <c r="B375" s="84"/>
      <c r="C375" s="85"/>
      <c r="D375" s="110">
        <f t="shared" si="84"/>
        <v>6</v>
      </c>
      <c r="E375" s="12" t="s">
        <v>142</v>
      </c>
      <c r="F375" s="35">
        <v>5</v>
      </c>
      <c r="G375" s="35" t="s">
        <v>13</v>
      </c>
      <c r="H375" s="35">
        <v>1</v>
      </c>
      <c r="I375" s="35" t="s">
        <v>25</v>
      </c>
      <c r="J375" s="53">
        <v>2000000</v>
      </c>
      <c r="K375" s="54">
        <f>F375*H375*J375</f>
        <v>10000000</v>
      </c>
      <c r="L375" s="132" t="s">
        <v>310</v>
      </c>
    </row>
    <row r="376" spans="2:12" ht="29.4" customHeight="1" thickBot="1" x14ac:dyDescent="0.3">
      <c r="B376" s="170"/>
      <c r="C376" s="127"/>
      <c r="D376" s="115">
        <f t="shared" si="84"/>
        <v>7</v>
      </c>
      <c r="E376" s="31" t="s">
        <v>70</v>
      </c>
      <c r="F376" s="44">
        <v>4</v>
      </c>
      <c r="G376" s="44" t="s">
        <v>13</v>
      </c>
      <c r="H376" s="44">
        <v>1</v>
      </c>
      <c r="I376" s="44" t="s">
        <v>25</v>
      </c>
      <c r="J376" s="55">
        <v>250000</v>
      </c>
      <c r="K376" s="59">
        <v>2000000</v>
      </c>
      <c r="L376" s="132" t="s">
        <v>520</v>
      </c>
    </row>
    <row r="377" spans="2:12" ht="16.8" thickBot="1" x14ac:dyDescent="0.3">
      <c r="B377" s="232"/>
      <c r="C377" s="233"/>
      <c r="D377" s="233"/>
      <c r="E377" s="200"/>
      <c r="F377" s="237"/>
      <c r="G377" s="238"/>
      <c r="H377" s="238"/>
      <c r="I377" s="238"/>
      <c r="J377" s="239"/>
      <c r="K377" s="240"/>
      <c r="L377" s="241"/>
    </row>
    <row r="378" spans="2:12" ht="30" customHeight="1" x14ac:dyDescent="0.25">
      <c r="B378" s="81"/>
      <c r="C378" s="82" t="s">
        <v>304</v>
      </c>
      <c r="D378" s="83"/>
      <c r="E378" s="282" t="s">
        <v>207</v>
      </c>
      <c r="F378" s="282"/>
      <c r="G378" s="282"/>
      <c r="H378" s="282"/>
      <c r="I378" s="282"/>
      <c r="J378" s="10"/>
      <c r="K378" s="97">
        <f>SUM(K379:K402)</f>
        <v>306300000</v>
      </c>
      <c r="L378" s="181"/>
    </row>
    <row r="379" spans="2:12" ht="30" customHeight="1" x14ac:dyDescent="0.25">
      <c r="B379" s="84"/>
      <c r="C379" s="85"/>
      <c r="D379" s="169" t="s">
        <v>5</v>
      </c>
      <c r="E379" s="166" t="s">
        <v>121</v>
      </c>
      <c r="F379" s="165"/>
      <c r="G379" s="165"/>
      <c r="H379" s="165"/>
      <c r="I379" s="165"/>
      <c r="J379" s="165"/>
      <c r="K379" s="167"/>
      <c r="L379" s="132"/>
    </row>
    <row r="380" spans="2:12" ht="39" customHeight="1" x14ac:dyDescent="0.25">
      <c r="B380" s="84"/>
      <c r="C380" s="85"/>
      <c r="D380" s="110">
        <v>1</v>
      </c>
      <c r="E380" s="16" t="s">
        <v>195</v>
      </c>
      <c r="F380" s="35">
        <v>200</v>
      </c>
      <c r="G380" s="61" t="s">
        <v>11</v>
      </c>
      <c r="H380" s="35">
        <v>1</v>
      </c>
      <c r="I380" s="35" t="s">
        <v>36</v>
      </c>
      <c r="J380" s="62">
        <v>800000</v>
      </c>
      <c r="K380" s="54">
        <f t="shared" ref="K380" si="85">F380*H380*J380</f>
        <v>160000000</v>
      </c>
      <c r="L380" s="132" t="s">
        <v>526</v>
      </c>
    </row>
    <row r="381" spans="2:12" ht="30" customHeight="1" x14ac:dyDescent="0.25">
      <c r="B381" s="84"/>
      <c r="C381" s="85"/>
      <c r="D381" s="169" t="s">
        <v>6</v>
      </c>
      <c r="E381" s="166" t="s">
        <v>118</v>
      </c>
      <c r="F381" s="165"/>
      <c r="G381" s="165"/>
      <c r="H381" s="165"/>
      <c r="I381" s="165"/>
      <c r="J381" s="165"/>
      <c r="K381" s="167"/>
      <c r="L381" s="132"/>
    </row>
    <row r="382" spans="2:12" ht="39" customHeight="1" x14ac:dyDescent="0.25">
      <c r="B382" s="84"/>
      <c r="C382" s="85"/>
      <c r="D382" s="110">
        <v>1</v>
      </c>
      <c r="E382" s="16" t="s">
        <v>188</v>
      </c>
      <c r="F382" s="35">
        <v>1</v>
      </c>
      <c r="G382" s="61" t="s">
        <v>2</v>
      </c>
      <c r="H382" s="35">
        <v>1</v>
      </c>
      <c r="I382" s="35" t="s">
        <v>26</v>
      </c>
      <c r="J382" s="62">
        <v>5000000</v>
      </c>
      <c r="K382" s="54">
        <f t="shared" ref="K382:K384" si="86">F382*H382*J382</f>
        <v>5000000</v>
      </c>
      <c r="L382" s="132" t="s">
        <v>308</v>
      </c>
    </row>
    <row r="383" spans="2:12" ht="55.2" customHeight="1" x14ac:dyDescent="0.25">
      <c r="B383" s="84"/>
      <c r="C383" s="85"/>
      <c r="D383" s="110">
        <f>D382+1</f>
        <v>2</v>
      </c>
      <c r="E383" s="12" t="s">
        <v>122</v>
      </c>
      <c r="F383" s="35">
        <v>1</v>
      </c>
      <c r="G383" s="35" t="s">
        <v>1</v>
      </c>
      <c r="H383" s="35">
        <v>1</v>
      </c>
      <c r="I383" s="35" t="s">
        <v>26</v>
      </c>
      <c r="J383" s="53">
        <v>5000000</v>
      </c>
      <c r="K383" s="54">
        <f t="shared" si="86"/>
        <v>5000000</v>
      </c>
      <c r="L383" s="143" t="s">
        <v>307</v>
      </c>
    </row>
    <row r="384" spans="2:12" ht="30" customHeight="1" x14ac:dyDescent="0.25">
      <c r="B384" s="84"/>
      <c r="C384" s="85"/>
      <c r="D384" s="110">
        <f>D383+1</f>
        <v>3</v>
      </c>
      <c r="E384" s="12" t="s">
        <v>139</v>
      </c>
      <c r="F384" s="35">
        <v>5</v>
      </c>
      <c r="G384" s="35" t="s">
        <v>2</v>
      </c>
      <c r="H384" s="35">
        <v>1</v>
      </c>
      <c r="I384" s="35" t="s">
        <v>36</v>
      </c>
      <c r="J384" s="53">
        <v>1000000</v>
      </c>
      <c r="K384" s="54">
        <f t="shared" si="86"/>
        <v>5000000</v>
      </c>
      <c r="L384" s="132" t="s">
        <v>522</v>
      </c>
    </row>
    <row r="385" spans="2:12" ht="30" customHeight="1" x14ac:dyDescent="0.25">
      <c r="B385" s="84"/>
      <c r="C385" s="85"/>
      <c r="D385" s="110">
        <f>D384+1</f>
        <v>4</v>
      </c>
      <c r="E385" s="16" t="s">
        <v>194</v>
      </c>
      <c r="F385" s="35">
        <v>5</v>
      </c>
      <c r="G385" s="61" t="s">
        <v>2</v>
      </c>
      <c r="H385" s="35">
        <v>1</v>
      </c>
      <c r="I385" s="35" t="s">
        <v>36</v>
      </c>
      <c r="J385" s="62">
        <v>3500000</v>
      </c>
      <c r="K385" s="54">
        <f>F385*H385*J385</f>
        <v>17500000</v>
      </c>
      <c r="L385" s="150" t="s">
        <v>313</v>
      </c>
    </row>
    <row r="386" spans="2:12" ht="30" customHeight="1" x14ac:dyDescent="0.25">
      <c r="B386" s="84"/>
      <c r="C386" s="85"/>
      <c r="D386" s="110">
        <f t="shared" ref="D386:D388" si="87">D385+1</f>
        <v>5</v>
      </c>
      <c r="E386" s="16" t="s">
        <v>153</v>
      </c>
      <c r="F386" s="35">
        <v>5</v>
      </c>
      <c r="G386" s="61" t="s">
        <v>2</v>
      </c>
      <c r="H386" s="35">
        <v>2</v>
      </c>
      <c r="I386" s="35" t="s">
        <v>26</v>
      </c>
      <c r="J386" s="62">
        <v>3500000</v>
      </c>
      <c r="K386" s="54">
        <f>F386*H386*J386</f>
        <v>35000000</v>
      </c>
      <c r="L386" s="132" t="s">
        <v>314</v>
      </c>
    </row>
    <row r="387" spans="2:12" ht="39" customHeight="1" x14ac:dyDescent="0.25">
      <c r="B387" s="84"/>
      <c r="C387" s="85"/>
      <c r="D387" s="110">
        <f t="shared" si="87"/>
        <v>6</v>
      </c>
      <c r="E387" s="12" t="s">
        <v>126</v>
      </c>
      <c r="F387" s="35">
        <v>200</v>
      </c>
      <c r="G387" s="35" t="s">
        <v>127</v>
      </c>
      <c r="H387" s="35">
        <v>1</v>
      </c>
      <c r="I387" s="35" t="s">
        <v>36</v>
      </c>
      <c r="J387" s="53">
        <v>7000</v>
      </c>
      <c r="K387" s="54">
        <f>F387*H387*J387</f>
        <v>1400000</v>
      </c>
      <c r="L387" s="150" t="s">
        <v>523</v>
      </c>
    </row>
    <row r="388" spans="2:12" ht="39" customHeight="1" x14ac:dyDescent="0.25">
      <c r="B388" s="84"/>
      <c r="C388" s="85"/>
      <c r="D388" s="110">
        <f t="shared" si="87"/>
        <v>7</v>
      </c>
      <c r="E388" s="16" t="s">
        <v>132</v>
      </c>
      <c r="F388" s="35">
        <v>2</v>
      </c>
      <c r="G388" s="61" t="s">
        <v>2</v>
      </c>
      <c r="H388" s="35">
        <v>1</v>
      </c>
      <c r="I388" s="35" t="s">
        <v>36</v>
      </c>
      <c r="J388" s="62">
        <v>250000</v>
      </c>
      <c r="K388" s="54">
        <f t="shared" ref="K388" si="88">F388*H388*J388</f>
        <v>500000</v>
      </c>
      <c r="L388" s="132" t="s">
        <v>280</v>
      </c>
    </row>
    <row r="389" spans="2:12" ht="30" customHeight="1" x14ac:dyDescent="0.25">
      <c r="B389" s="84"/>
      <c r="C389" s="85"/>
      <c r="D389" s="169" t="s">
        <v>7</v>
      </c>
      <c r="E389" s="168" t="s">
        <v>197</v>
      </c>
      <c r="F389" s="165"/>
      <c r="G389" s="165"/>
      <c r="H389" s="165"/>
      <c r="I389" s="165"/>
      <c r="J389" s="165"/>
      <c r="K389" s="167"/>
      <c r="L389" s="16"/>
    </row>
    <row r="390" spans="2:12" ht="73.2" customHeight="1" x14ac:dyDescent="0.25">
      <c r="B390" s="84"/>
      <c r="C390" s="85"/>
      <c r="D390" s="110">
        <v>1</v>
      </c>
      <c r="E390" s="16" t="s">
        <v>116</v>
      </c>
      <c r="F390" s="35">
        <v>1</v>
      </c>
      <c r="G390" s="61" t="s">
        <v>0</v>
      </c>
      <c r="H390" s="35">
        <v>1</v>
      </c>
      <c r="I390" s="35" t="s">
        <v>26</v>
      </c>
      <c r="J390" s="62">
        <v>7500000</v>
      </c>
      <c r="K390" s="54">
        <f t="shared" ref="K390" si="89">F390*H390*J390</f>
        <v>7500000</v>
      </c>
      <c r="L390" s="16" t="s">
        <v>285</v>
      </c>
    </row>
    <row r="391" spans="2:12" ht="30" customHeight="1" x14ac:dyDescent="0.25">
      <c r="B391" s="84"/>
      <c r="C391" s="85"/>
      <c r="D391" s="169" t="s">
        <v>8</v>
      </c>
      <c r="E391" s="166" t="s">
        <v>53</v>
      </c>
      <c r="F391" s="165"/>
      <c r="G391" s="165"/>
      <c r="H391" s="165"/>
      <c r="I391" s="165"/>
      <c r="J391" s="165"/>
      <c r="K391" s="167"/>
      <c r="L391" s="132"/>
    </row>
    <row r="392" spans="2:12" ht="30" customHeight="1" x14ac:dyDescent="0.25">
      <c r="B392" s="84"/>
      <c r="C392" s="85"/>
      <c r="D392" s="110">
        <v>1</v>
      </c>
      <c r="E392" s="16" t="s">
        <v>28</v>
      </c>
      <c r="F392" s="35">
        <v>1</v>
      </c>
      <c r="G392" s="61" t="s">
        <v>13</v>
      </c>
      <c r="H392" s="35">
        <v>1</v>
      </c>
      <c r="I392" s="35" t="s">
        <v>36</v>
      </c>
      <c r="J392" s="62">
        <v>1500000</v>
      </c>
      <c r="K392" s="54">
        <f>F392*H392*J392</f>
        <v>1500000</v>
      </c>
      <c r="L392" s="132" t="s">
        <v>520</v>
      </c>
    </row>
    <row r="393" spans="2:12" ht="30" customHeight="1" x14ac:dyDescent="0.25">
      <c r="B393" s="84"/>
      <c r="C393" s="85"/>
      <c r="D393" s="110">
        <f>D392+1</f>
        <v>2</v>
      </c>
      <c r="E393" s="16" t="s">
        <v>143</v>
      </c>
      <c r="F393" s="35">
        <v>1</v>
      </c>
      <c r="G393" s="61" t="s">
        <v>3</v>
      </c>
      <c r="H393" s="35">
        <v>1</v>
      </c>
      <c r="I393" s="35" t="s">
        <v>36</v>
      </c>
      <c r="J393" s="62">
        <v>5000000</v>
      </c>
      <c r="K393" s="54">
        <f t="shared" ref="K393:K395" si="90">F393*H393*J393</f>
        <v>5000000</v>
      </c>
      <c r="L393" s="132" t="s">
        <v>521</v>
      </c>
    </row>
    <row r="394" spans="2:12" ht="30" customHeight="1" x14ac:dyDescent="0.25">
      <c r="B394" s="84"/>
      <c r="C394" s="85"/>
      <c r="D394" s="110">
        <f t="shared" ref="D394:D397" si="91">D393+1</f>
        <v>3</v>
      </c>
      <c r="E394" s="16" t="s">
        <v>144</v>
      </c>
      <c r="F394" s="35">
        <v>1</v>
      </c>
      <c r="G394" s="61" t="s">
        <v>3</v>
      </c>
      <c r="H394" s="35">
        <v>1</v>
      </c>
      <c r="I394" s="35" t="s">
        <v>36</v>
      </c>
      <c r="J394" s="62">
        <v>7500000</v>
      </c>
      <c r="K394" s="54">
        <f t="shared" si="90"/>
        <v>7500000</v>
      </c>
      <c r="L394" s="132" t="s">
        <v>521</v>
      </c>
    </row>
    <row r="395" spans="2:12" ht="30" customHeight="1" x14ac:dyDescent="0.25">
      <c r="B395" s="84"/>
      <c r="C395" s="85"/>
      <c r="D395" s="110">
        <f t="shared" si="91"/>
        <v>4</v>
      </c>
      <c r="E395" s="16" t="s">
        <v>145</v>
      </c>
      <c r="F395" s="35">
        <v>4</v>
      </c>
      <c r="G395" s="61" t="s">
        <v>13</v>
      </c>
      <c r="H395" s="35">
        <v>1</v>
      </c>
      <c r="I395" s="35" t="s">
        <v>36</v>
      </c>
      <c r="J395" s="62">
        <v>600000</v>
      </c>
      <c r="K395" s="54">
        <f t="shared" si="90"/>
        <v>2400000</v>
      </c>
      <c r="L395" s="132" t="s">
        <v>521</v>
      </c>
    </row>
    <row r="396" spans="2:12" ht="30" customHeight="1" x14ac:dyDescent="0.25">
      <c r="B396" s="84"/>
      <c r="C396" s="85"/>
      <c r="D396" s="110">
        <f t="shared" si="91"/>
        <v>5</v>
      </c>
      <c r="E396" s="12" t="s">
        <v>142</v>
      </c>
      <c r="F396" s="35">
        <v>5</v>
      </c>
      <c r="G396" s="35" t="s">
        <v>13</v>
      </c>
      <c r="H396" s="35">
        <v>1</v>
      </c>
      <c r="I396" s="35" t="s">
        <v>25</v>
      </c>
      <c r="J396" s="53">
        <v>2000000</v>
      </c>
      <c r="K396" s="54">
        <f>F396*H396*J396</f>
        <v>10000000</v>
      </c>
      <c r="L396" s="132" t="s">
        <v>310</v>
      </c>
    </row>
    <row r="397" spans="2:12" ht="30" customHeight="1" x14ac:dyDescent="0.25">
      <c r="B397" s="84"/>
      <c r="C397" s="85"/>
      <c r="D397" s="110">
        <f t="shared" si="91"/>
        <v>6</v>
      </c>
      <c r="E397" s="12" t="s">
        <v>70</v>
      </c>
      <c r="F397" s="35">
        <v>4</v>
      </c>
      <c r="G397" s="35" t="s">
        <v>13</v>
      </c>
      <c r="H397" s="35">
        <v>1</v>
      </c>
      <c r="I397" s="35" t="s">
        <v>25</v>
      </c>
      <c r="J397" s="53">
        <v>250000</v>
      </c>
      <c r="K397" s="54">
        <v>2000000</v>
      </c>
      <c r="L397" s="132" t="s">
        <v>520</v>
      </c>
    </row>
    <row r="398" spans="2:12" ht="30" customHeight="1" x14ac:dyDescent="0.25">
      <c r="B398" s="84"/>
      <c r="C398" s="85"/>
      <c r="D398" s="169" t="s">
        <v>8</v>
      </c>
      <c r="E398" s="166" t="s">
        <v>191</v>
      </c>
      <c r="F398" s="165"/>
      <c r="G398" s="165"/>
      <c r="H398" s="165"/>
      <c r="I398" s="165"/>
      <c r="J398" s="165"/>
      <c r="K398" s="167"/>
      <c r="L398" s="132"/>
    </row>
    <row r="399" spans="2:12" ht="30" customHeight="1" x14ac:dyDescent="0.25">
      <c r="B399" s="84"/>
      <c r="C399" s="85"/>
      <c r="D399" s="110">
        <v>1</v>
      </c>
      <c r="E399" s="16" t="s">
        <v>190</v>
      </c>
      <c r="F399" s="35">
        <v>150</v>
      </c>
      <c r="G399" s="61" t="s">
        <v>11</v>
      </c>
      <c r="H399" s="35">
        <v>1</v>
      </c>
      <c r="I399" s="35" t="s">
        <v>36</v>
      </c>
      <c r="J399" s="62">
        <v>120000</v>
      </c>
      <c r="K399" s="54">
        <f>F399*H399*J399</f>
        <v>18000000</v>
      </c>
      <c r="L399" s="132" t="s">
        <v>315</v>
      </c>
    </row>
    <row r="400" spans="2:12" ht="30" customHeight="1" x14ac:dyDescent="0.25">
      <c r="B400" s="84"/>
      <c r="C400" s="85"/>
      <c r="D400" s="110">
        <v>2</v>
      </c>
      <c r="E400" s="16" t="s">
        <v>192</v>
      </c>
      <c r="F400" s="35">
        <v>200</v>
      </c>
      <c r="G400" s="61" t="s">
        <v>193</v>
      </c>
      <c r="H400" s="35">
        <v>1</v>
      </c>
      <c r="I400" s="35" t="s">
        <v>36</v>
      </c>
      <c r="J400" s="62">
        <v>75000</v>
      </c>
      <c r="K400" s="54">
        <f t="shared" ref="K400:K402" si="92">F400*H400*J400</f>
        <v>15000000</v>
      </c>
      <c r="L400" s="132" t="s">
        <v>316</v>
      </c>
    </row>
    <row r="401" spans="2:12" ht="30" customHeight="1" x14ac:dyDescent="0.25">
      <c r="B401" s="84"/>
      <c r="C401" s="85"/>
      <c r="D401" s="110">
        <v>3</v>
      </c>
      <c r="E401" s="16" t="s">
        <v>143</v>
      </c>
      <c r="F401" s="35">
        <v>1</v>
      </c>
      <c r="G401" s="61" t="s">
        <v>3</v>
      </c>
      <c r="H401" s="35">
        <v>1</v>
      </c>
      <c r="I401" s="35" t="s">
        <v>36</v>
      </c>
      <c r="J401" s="62">
        <v>5000000</v>
      </c>
      <c r="K401" s="54">
        <f t="shared" si="92"/>
        <v>5000000</v>
      </c>
      <c r="L401" s="132" t="s">
        <v>521</v>
      </c>
    </row>
    <row r="402" spans="2:12" ht="43.2" customHeight="1" thickBot="1" x14ac:dyDescent="0.3">
      <c r="B402" s="170"/>
      <c r="C402" s="127"/>
      <c r="D402" s="115">
        <v>4</v>
      </c>
      <c r="E402" s="25" t="s">
        <v>47</v>
      </c>
      <c r="F402" s="37">
        <v>1</v>
      </c>
      <c r="G402" s="171" t="s">
        <v>0</v>
      </c>
      <c r="H402" s="37">
        <v>1</v>
      </c>
      <c r="I402" s="37" t="s">
        <v>36</v>
      </c>
      <c r="J402" s="172">
        <v>3000000</v>
      </c>
      <c r="K402" s="59">
        <f t="shared" si="92"/>
        <v>3000000</v>
      </c>
      <c r="L402" s="132" t="s">
        <v>308</v>
      </c>
    </row>
    <row r="403" spans="2:12" ht="16.8" thickBot="1" x14ac:dyDescent="0.3">
      <c r="B403" s="26"/>
      <c r="C403" s="77"/>
      <c r="D403" s="77"/>
      <c r="E403" s="27"/>
      <c r="F403" s="28"/>
      <c r="G403" s="29"/>
      <c r="H403" s="29"/>
      <c r="I403" s="29"/>
      <c r="J403" s="30"/>
      <c r="K403" s="135"/>
      <c r="L403" s="138"/>
    </row>
    <row r="404" spans="2:12" ht="30" customHeight="1" thickBot="1" x14ac:dyDescent="0.3">
      <c r="B404" s="156"/>
      <c r="C404" s="157"/>
      <c r="D404" s="157"/>
      <c r="E404" s="158"/>
      <c r="F404" s="3"/>
      <c r="G404" s="4"/>
      <c r="H404" s="4"/>
      <c r="I404" s="4"/>
      <c r="J404" s="45" t="s">
        <v>228</v>
      </c>
      <c r="K404" s="7">
        <f>K139+K80+K9</f>
        <v>5520130000</v>
      </c>
      <c r="L404" s="180"/>
    </row>
    <row r="405" spans="2:12" x14ac:dyDescent="0.25">
      <c r="K405" s="178"/>
    </row>
  </sheetData>
  <mergeCells count="19">
    <mergeCell ref="B2:L2"/>
    <mergeCell ref="B3:L3"/>
    <mergeCell ref="B4:L4"/>
    <mergeCell ref="B5:D6"/>
    <mergeCell ref="E5:E6"/>
    <mergeCell ref="F5:I5"/>
    <mergeCell ref="J5:J6"/>
    <mergeCell ref="K5:K6"/>
    <mergeCell ref="L5:L6"/>
    <mergeCell ref="H6:I6"/>
    <mergeCell ref="E325:I325"/>
    <mergeCell ref="E378:I378"/>
    <mergeCell ref="B7:D7"/>
    <mergeCell ref="H7:I7"/>
    <mergeCell ref="E140:I140"/>
    <mergeCell ref="E251:I251"/>
    <mergeCell ref="E274:I274"/>
    <mergeCell ref="E302:I302"/>
    <mergeCell ref="E357:I357"/>
  </mergeCells>
  <printOptions horizontalCentered="1"/>
  <pageMargins left="0.39370078740157483" right="0.39370078740157483" top="0.78740157480314965" bottom="0.39370078740157483" header="0.19685039370078741" footer="0.23622047244094491"/>
  <pageSetup paperSize="9" scale="74" fitToHeight="0" orientation="landscape" r:id="rId1"/>
  <headerFooter>
    <oddHeader>&amp;L&amp;"Arial,Italic"&amp;8&amp;Z&amp;F\&amp;A</oddHeader>
    <oddFooter>&amp;R&amp;"Arial,Italic"Hari Pers Nasional Tahun 2023; &amp;P dari &amp;N</oddFooter>
  </headerFooter>
  <rowBreaks count="14" manualBreakCount="14">
    <brk id="21" min="1" max="11" man="1"/>
    <brk id="66" min="1" max="11" man="1"/>
    <brk id="75" min="1" max="11" man="1"/>
    <brk id="102" min="1" max="11" man="1"/>
    <brk id="164" min="1" max="11" man="1"/>
    <brk id="197" min="1" max="11" man="1"/>
    <brk id="214" min="1" max="11" man="1"/>
    <brk id="228" min="1" max="11" man="1"/>
    <brk id="247" min="1" max="11" man="1"/>
    <brk id="261" min="1" max="11" man="1"/>
    <brk id="276" min="1" max="11" man="1"/>
    <brk id="289" min="1" max="11" man="1"/>
    <brk id="324" min="1" max="11" man="1"/>
    <brk id="338" min="1"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L16"/>
  <sheetViews>
    <sheetView view="pageBreakPreview" topLeftCell="A13" zoomScaleNormal="100" zoomScaleSheetLayoutView="100" workbookViewId="0">
      <selection activeCell="I13" sqref="I13"/>
    </sheetView>
  </sheetViews>
  <sheetFormatPr defaultColWidth="9.109375" defaultRowHeight="16.2" x14ac:dyDescent="0.25"/>
  <cols>
    <col min="1" max="1" width="2.109375" style="2" customWidth="1"/>
    <col min="2" max="4" width="3.77734375" style="1" customWidth="1"/>
    <col min="5" max="5" width="40.77734375" style="2" customWidth="1"/>
    <col min="6" max="9" width="8.5546875" style="2" customWidth="1"/>
    <col min="10" max="10" width="18.5546875" style="2" customWidth="1"/>
    <col min="11" max="11" width="22.44140625" style="2" customWidth="1"/>
    <col min="12" max="12" width="61.77734375" style="136" customWidth="1"/>
    <col min="13" max="16384" width="9.109375" style="2"/>
  </cols>
  <sheetData>
    <row r="1" spans="2:12" ht="16.8" thickBot="1" x14ac:dyDescent="0.3"/>
    <row r="2" spans="2:12" ht="21.75" customHeight="1" x14ac:dyDescent="0.25">
      <c r="B2" s="287" t="s">
        <v>74</v>
      </c>
      <c r="C2" s="288"/>
      <c r="D2" s="288"/>
      <c r="E2" s="288"/>
      <c r="F2" s="288"/>
      <c r="G2" s="288"/>
      <c r="H2" s="288"/>
      <c r="I2" s="288"/>
      <c r="J2" s="288"/>
      <c r="K2" s="288"/>
      <c r="L2" s="289"/>
    </row>
    <row r="3" spans="2:12" ht="28.8" customHeight="1" x14ac:dyDescent="0.25">
      <c r="B3" s="290" t="s">
        <v>457</v>
      </c>
      <c r="C3" s="291"/>
      <c r="D3" s="291"/>
      <c r="E3" s="291"/>
      <c r="F3" s="291"/>
      <c r="G3" s="291"/>
      <c r="H3" s="291"/>
      <c r="I3" s="291"/>
      <c r="J3" s="291"/>
      <c r="K3" s="291"/>
      <c r="L3" s="292"/>
    </row>
    <row r="4" spans="2:12" ht="21.75" customHeight="1" thickBot="1" x14ac:dyDescent="0.3">
      <c r="B4" s="293" t="s">
        <v>296</v>
      </c>
      <c r="C4" s="294"/>
      <c r="D4" s="294"/>
      <c r="E4" s="294"/>
      <c r="F4" s="294"/>
      <c r="G4" s="294"/>
      <c r="H4" s="294"/>
      <c r="I4" s="294"/>
      <c r="J4" s="294"/>
      <c r="K4" s="294"/>
      <c r="L4" s="295"/>
    </row>
    <row r="5" spans="2:12" ht="21" customHeight="1" thickBot="1" x14ac:dyDescent="0.3">
      <c r="B5" s="296" t="s">
        <v>10</v>
      </c>
      <c r="C5" s="297"/>
      <c r="D5" s="298"/>
      <c r="E5" s="302" t="s">
        <v>14</v>
      </c>
      <c r="F5" s="303" t="s">
        <v>15</v>
      </c>
      <c r="G5" s="304"/>
      <c r="H5" s="304"/>
      <c r="I5" s="305"/>
      <c r="J5" s="306" t="s">
        <v>37</v>
      </c>
      <c r="K5" s="307" t="s">
        <v>16</v>
      </c>
      <c r="L5" s="308" t="s">
        <v>229</v>
      </c>
    </row>
    <row r="6" spans="2:12" ht="21" customHeight="1" thickBot="1" x14ac:dyDescent="0.3">
      <c r="B6" s="299"/>
      <c r="C6" s="300"/>
      <c r="D6" s="301"/>
      <c r="E6" s="302"/>
      <c r="F6" s="276" t="s">
        <v>17</v>
      </c>
      <c r="G6" s="276" t="s">
        <v>18</v>
      </c>
      <c r="H6" s="303" t="s">
        <v>19</v>
      </c>
      <c r="I6" s="305"/>
      <c r="J6" s="306"/>
      <c r="K6" s="307"/>
      <c r="L6" s="308"/>
    </row>
    <row r="7" spans="2:12" s="76" customFormat="1" ht="15" thickBot="1" x14ac:dyDescent="0.3">
      <c r="B7" s="283">
        <v>1</v>
      </c>
      <c r="C7" s="284"/>
      <c r="D7" s="285"/>
      <c r="E7" s="75">
        <v>2</v>
      </c>
      <c r="F7" s="75">
        <v>3</v>
      </c>
      <c r="G7" s="75">
        <v>4</v>
      </c>
      <c r="H7" s="283">
        <v>5</v>
      </c>
      <c r="I7" s="285"/>
      <c r="J7" s="75">
        <v>6</v>
      </c>
      <c r="K7" s="75" t="s">
        <v>20</v>
      </c>
      <c r="L7" s="137">
        <v>8</v>
      </c>
    </row>
    <row r="8" spans="2:12" ht="16.8" thickBot="1" x14ac:dyDescent="0.3">
      <c r="B8" s="26"/>
      <c r="C8" s="77"/>
      <c r="D8" s="77"/>
      <c r="E8" s="27"/>
      <c r="F8" s="28"/>
      <c r="G8" s="29"/>
      <c r="H8" s="29"/>
      <c r="I8" s="29"/>
      <c r="J8" s="30"/>
      <c r="K8" s="135"/>
      <c r="L8" s="138"/>
    </row>
    <row r="9" spans="2:12" ht="30" customHeight="1" x14ac:dyDescent="0.25">
      <c r="B9" s="81" t="s">
        <v>5</v>
      </c>
      <c r="C9" s="82"/>
      <c r="D9" s="83"/>
      <c r="E9" s="93" t="s">
        <v>208</v>
      </c>
      <c r="F9" s="94"/>
      <c r="G9" s="95"/>
      <c r="H9" s="95"/>
      <c r="I9" s="95"/>
      <c r="J9" s="96"/>
      <c r="K9" s="97"/>
      <c r="L9" s="139"/>
    </row>
    <row r="10" spans="2:12" ht="30" customHeight="1" x14ac:dyDescent="0.25">
      <c r="B10" s="121"/>
      <c r="C10" s="122"/>
      <c r="D10" s="89">
        <v>1</v>
      </c>
      <c r="E10" s="31" t="s">
        <v>445</v>
      </c>
      <c r="F10" s="44">
        <v>118</v>
      </c>
      <c r="G10" s="44" t="s">
        <v>4</v>
      </c>
      <c r="H10" s="44">
        <v>1</v>
      </c>
      <c r="I10" s="44" t="s">
        <v>25</v>
      </c>
      <c r="J10" s="55">
        <v>150000</v>
      </c>
      <c r="K10" s="56">
        <f t="shared" ref="K10:K13" si="0">F10*H10*J10</f>
        <v>17700000</v>
      </c>
      <c r="L10" s="134" t="s">
        <v>446</v>
      </c>
    </row>
    <row r="11" spans="2:12" ht="30" customHeight="1" x14ac:dyDescent="0.25">
      <c r="B11" s="121"/>
      <c r="C11" s="122"/>
      <c r="D11" s="89">
        <f t="shared" ref="D11:D13" si="1">D10+1</f>
        <v>2</v>
      </c>
      <c r="E11" s="31" t="s">
        <v>465</v>
      </c>
      <c r="F11" s="44">
        <v>200</v>
      </c>
      <c r="G11" s="44" t="s">
        <v>4</v>
      </c>
      <c r="H11" s="44">
        <v>1</v>
      </c>
      <c r="I11" s="44" t="s">
        <v>25</v>
      </c>
      <c r="J11" s="55">
        <v>200000</v>
      </c>
      <c r="K11" s="56">
        <f t="shared" si="0"/>
        <v>40000000</v>
      </c>
      <c r="L11" s="134" t="s">
        <v>446</v>
      </c>
    </row>
    <row r="12" spans="2:12" ht="183.6" customHeight="1" x14ac:dyDescent="0.25">
      <c r="B12" s="112"/>
      <c r="C12" s="100"/>
      <c r="D12" s="89">
        <f t="shared" si="1"/>
        <v>3</v>
      </c>
      <c r="E12" s="12" t="s">
        <v>447</v>
      </c>
      <c r="F12" s="35">
        <v>1000</v>
      </c>
      <c r="G12" s="35" t="s">
        <v>4</v>
      </c>
      <c r="H12" s="35">
        <v>1</v>
      </c>
      <c r="I12" s="35" t="s">
        <v>25</v>
      </c>
      <c r="J12" s="53">
        <v>370000</v>
      </c>
      <c r="K12" s="54">
        <f>F12*H12*J12</f>
        <v>370000000</v>
      </c>
      <c r="L12" s="133" t="s">
        <v>448</v>
      </c>
    </row>
    <row r="13" spans="2:12" ht="141.6" customHeight="1" thickBot="1" x14ac:dyDescent="0.3">
      <c r="B13" s="113"/>
      <c r="C13" s="114"/>
      <c r="D13" s="89">
        <f t="shared" si="1"/>
        <v>4</v>
      </c>
      <c r="E13" s="57" t="s">
        <v>204</v>
      </c>
      <c r="F13" s="37">
        <v>300</v>
      </c>
      <c r="G13" s="37" t="s">
        <v>4</v>
      </c>
      <c r="H13" s="37">
        <v>1</v>
      </c>
      <c r="I13" s="37" t="s">
        <v>25</v>
      </c>
      <c r="J13" s="58">
        <v>250000</v>
      </c>
      <c r="K13" s="59">
        <f t="shared" si="0"/>
        <v>75000000</v>
      </c>
      <c r="L13" s="130" t="s">
        <v>260</v>
      </c>
    </row>
    <row r="14" spans="2:12" ht="16.8" thickBot="1" x14ac:dyDescent="0.3">
      <c r="B14" s="26"/>
      <c r="C14" s="77"/>
      <c r="D14" s="77"/>
      <c r="E14" s="27"/>
      <c r="F14" s="28"/>
      <c r="G14" s="29"/>
      <c r="H14" s="29"/>
      <c r="I14" s="29"/>
      <c r="J14" s="30"/>
      <c r="K14" s="135"/>
      <c r="L14" s="138"/>
    </row>
    <row r="15" spans="2:12" ht="30" customHeight="1" thickBot="1" x14ac:dyDescent="0.3">
      <c r="B15" s="277"/>
      <c r="C15" s="278"/>
      <c r="D15" s="278"/>
      <c r="E15" s="158"/>
      <c r="F15" s="3"/>
      <c r="G15" s="4"/>
      <c r="H15" s="4"/>
      <c r="I15" s="4"/>
      <c r="J15" s="45" t="s">
        <v>228</v>
      </c>
      <c r="K15" s="7">
        <f>SUM(K10:K13)</f>
        <v>502700000</v>
      </c>
      <c r="L15" s="180"/>
    </row>
    <row r="16" spans="2:12" x14ac:dyDescent="0.25">
      <c r="K16" s="178"/>
    </row>
  </sheetData>
  <mergeCells count="12">
    <mergeCell ref="B7:D7"/>
    <mergeCell ref="H7:I7"/>
    <mergeCell ref="B2:L2"/>
    <mergeCell ref="B3:L3"/>
    <mergeCell ref="B4:L4"/>
    <mergeCell ref="B5:D6"/>
    <mergeCell ref="E5:E6"/>
    <mergeCell ref="F5:I5"/>
    <mergeCell ref="J5:J6"/>
    <mergeCell ref="K5:K6"/>
    <mergeCell ref="L5:L6"/>
    <mergeCell ref="H6:I6"/>
  </mergeCells>
  <printOptions horizontalCentered="1"/>
  <pageMargins left="0.39370078740157483" right="0.39370078740157483" top="0.78740157480314965" bottom="0.39370078740157483" header="0.19685039370078741" footer="0.23622047244094491"/>
  <pageSetup paperSize="9" scale="74" fitToHeight="0" orientation="landscape" r:id="rId1"/>
  <headerFooter>
    <oddHeader>&amp;L&amp;"Arial,Italic"&amp;8&amp;Z&amp;F\&amp;A</oddHeader>
    <oddFooter>&amp;R&amp;"Arial,Italic"Hari Pers Nasional Tahun 2023; &amp;P dari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S391"/>
  <sheetViews>
    <sheetView view="pageBreakPreview" topLeftCell="A388" zoomScale="85" zoomScaleNormal="100" zoomScaleSheetLayoutView="85" workbookViewId="0">
      <selection activeCell="K388" sqref="K388"/>
    </sheetView>
  </sheetViews>
  <sheetFormatPr defaultColWidth="9.109375" defaultRowHeight="16.2" x14ac:dyDescent="0.25"/>
  <cols>
    <col min="1" max="1" width="2.109375" style="2" customWidth="1"/>
    <col min="2" max="4" width="3.77734375" style="1" customWidth="1"/>
    <col min="5" max="5" width="40.77734375" style="2" customWidth="1"/>
    <col min="6" max="9" width="8.5546875" style="2" customWidth="1"/>
    <col min="10" max="10" width="18.5546875" style="2" customWidth="1"/>
    <col min="11" max="11" width="22.44140625" style="2" customWidth="1"/>
    <col min="12" max="12" width="61.77734375" style="136" customWidth="1"/>
    <col min="13" max="13" width="9.109375" style="2"/>
    <col min="14" max="14" width="12.21875" style="2" bestFit="1" customWidth="1"/>
    <col min="15" max="17" width="9.109375" style="2"/>
    <col min="18" max="19" width="20.77734375" style="188" customWidth="1"/>
    <col min="20" max="16384" width="9.109375" style="2"/>
  </cols>
  <sheetData>
    <row r="1" spans="2:19" ht="16.8" thickBot="1" x14ac:dyDescent="0.3"/>
    <row r="2" spans="2:19" ht="21.75" customHeight="1" x14ac:dyDescent="0.25">
      <c r="B2" s="287" t="s">
        <v>74</v>
      </c>
      <c r="C2" s="288"/>
      <c r="D2" s="288"/>
      <c r="E2" s="288"/>
      <c r="F2" s="288"/>
      <c r="G2" s="288"/>
      <c r="H2" s="288"/>
      <c r="I2" s="288"/>
      <c r="J2" s="288"/>
      <c r="K2" s="288"/>
      <c r="L2" s="289"/>
    </row>
    <row r="3" spans="2:19" ht="28.8" customHeight="1" x14ac:dyDescent="0.25">
      <c r="B3" s="290" t="s">
        <v>295</v>
      </c>
      <c r="C3" s="291"/>
      <c r="D3" s="291"/>
      <c r="E3" s="291"/>
      <c r="F3" s="291"/>
      <c r="G3" s="291"/>
      <c r="H3" s="291"/>
      <c r="I3" s="291"/>
      <c r="J3" s="291"/>
      <c r="K3" s="291"/>
      <c r="L3" s="292"/>
    </row>
    <row r="4" spans="2:19" ht="21.75" customHeight="1" thickBot="1" x14ac:dyDescent="0.3">
      <c r="B4" s="293" t="s">
        <v>296</v>
      </c>
      <c r="C4" s="294"/>
      <c r="D4" s="294"/>
      <c r="E4" s="294"/>
      <c r="F4" s="294"/>
      <c r="G4" s="294"/>
      <c r="H4" s="294"/>
      <c r="I4" s="294"/>
      <c r="J4" s="294"/>
      <c r="K4" s="294"/>
      <c r="L4" s="295"/>
    </row>
    <row r="5" spans="2:19" ht="21" customHeight="1" thickBot="1" x14ac:dyDescent="0.3">
      <c r="B5" s="296" t="s">
        <v>10</v>
      </c>
      <c r="C5" s="297"/>
      <c r="D5" s="298"/>
      <c r="E5" s="302" t="s">
        <v>14</v>
      </c>
      <c r="F5" s="303" t="s">
        <v>15</v>
      </c>
      <c r="G5" s="304"/>
      <c r="H5" s="304"/>
      <c r="I5" s="305"/>
      <c r="J5" s="306" t="s">
        <v>37</v>
      </c>
      <c r="K5" s="307" t="s">
        <v>16</v>
      </c>
      <c r="L5" s="308" t="s">
        <v>229</v>
      </c>
    </row>
    <row r="6" spans="2:19" ht="21" customHeight="1" thickBot="1" x14ac:dyDescent="0.3">
      <c r="B6" s="299"/>
      <c r="C6" s="300"/>
      <c r="D6" s="301"/>
      <c r="E6" s="302"/>
      <c r="F6" s="152" t="s">
        <v>17</v>
      </c>
      <c r="G6" s="152" t="s">
        <v>18</v>
      </c>
      <c r="H6" s="303" t="s">
        <v>19</v>
      </c>
      <c r="I6" s="305"/>
      <c r="J6" s="306"/>
      <c r="K6" s="307"/>
      <c r="L6" s="308"/>
    </row>
    <row r="7" spans="2:19" s="76" customFormat="1" ht="15" thickBot="1" x14ac:dyDescent="0.3">
      <c r="B7" s="283">
        <v>1</v>
      </c>
      <c r="C7" s="284"/>
      <c r="D7" s="285"/>
      <c r="E7" s="75">
        <v>2</v>
      </c>
      <c r="F7" s="75">
        <v>3</v>
      </c>
      <c r="G7" s="75">
        <v>4</v>
      </c>
      <c r="H7" s="283">
        <v>5</v>
      </c>
      <c r="I7" s="285"/>
      <c r="J7" s="75">
        <v>6</v>
      </c>
      <c r="K7" s="75" t="s">
        <v>20</v>
      </c>
      <c r="L7" s="137">
        <v>8</v>
      </c>
      <c r="R7" s="189"/>
      <c r="S7" s="189"/>
    </row>
    <row r="8" spans="2:19" ht="16.8" thickBot="1" x14ac:dyDescent="0.3">
      <c r="B8" s="26"/>
      <c r="C8" s="77"/>
      <c r="D8" s="77"/>
      <c r="E8" s="27"/>
      <c r="F8" s="28"/>
      <c r="G8" s="29"/>
      <c r="H8" s="29"/>
      <c r="I8" s="29"/>
      <c r="J8" s="30"/>
      <c r="K8" s="135"/>
      <c r="L8" s="138"/>
    </row>
    <row r="9" spans="2:19" ht="30" customHeight="1" x14ac:dyDescent="0.25">
      <c r="B9" s="81" t="s">
        <v>5</v>
      </c>
      <c r="C9" s="82"/>
      <c r="D9" s="83"/>
      <c r="E9" s="93" t="s">
        <v>208</v>
      </c>
      <c r="F9" s="94"/>
      <c r="G9" s="95"/>
      <c r="H9" s="95"/>
      <c r="I9" s="95"/>
      <c r="J9" s="96"/>
      <c r="K9" s="97">
        <f>K10+K35+K44+K63+K71</f>
        <v>995750000</v>
      </c>
      <c r="L9" s="139"/>
    </row>
    <row r="10" spans="2:19" ht="30" customHeight="1" x14ac:dyDescent="0.25">
      <c r="B10" s="84"/>
      <c r="C10" s="85" t="s">
        <v>128</v>
      </c>
      <c r="D10" s="86"/>
      <c r="E10" s="98" t="s">
        <v>118</v>
      </c>
      <c r="F10" s="99"/>
      <c r="G10" s="100"/>
      <c r="H10" s="100"/>
      <c r="I10" s="100"/>
      <c r="J10" s="101"/>
      <c r="K10" s="102">
        <f>SUM(K11:K33)</f>
        <v>451750000</v>
      </c>
      <c r="L10" s="140"/>
    </row>
    <row r="11" spans="2:19" ht="55.2" customHeight="1" x14ac:dyDescent="0.25">
      <c r="B11" s="87"/>
      <c r="C11" s="88"/>
      <c r="D11" s="89">
        <v>1</v>
      </c>
      <c r="E11" s="78" t="s">
        <v>79</v>
      </c>
      <c r="F11" s="39">
        <v>300</v>
      </c>
      <c r="G11" s="39" t="s">
        <v>29</v>
      </c>
      <c r="H11" s="39">
        <v>1</v>
      </c>
      <c r="I11" s="39" t="s">
        <v>26</v>
      </c>
      <c r="J11" s="40">
        <v>100000</v>
      </c>
      <c r="K11" s="40">
        <f t="shared" ref="K11:K33" si="0">F11*H11*J11</f>
        <v>30000000</v>
      </c>
      <c r="L11" s="141" t="s">
        <v>230</v>
      </c>
      <c r="N11" s="185" t="str">
        <f>IF(F11="","",G11&amp;"/"&amp;I11)</f>
        <v>meter/hari</v>
      </c>
      <c r="O11" s="185">
        <f>IF(G11="","",F11*H11)</f>
        <v>300</v>
      </c>
      <c r="P11" s="185" t="str">
        <f>IF(F11="","",F11&amp;" "&amp;G11&amp;" x "&amp;H11&amp;" "&amp;I11)</f>
        <v>300 meter x 1 hari</v>
      </c>
      <c r="R11" s="190">
        <f>IF(J11="","",J11*(100/111))</f>
        <v>90090.090090090089</v>
      </c>
      <c r="S11" s="188">
        <v>90000</v>
      </c>
    </row>
    <row r="12" spans="2:19" ht="55.2" customHeight="1" x14ac:dyDescent="0.25">
      <c r="B12" s="87"/>
      <c r="C12" s="88"/>
      <c r="D12" s="89">
        <f>D11+1</f>
        <v>2</v>
      </c>
      <c r="E12" s="78" t="s">
        <v>23</v>
      </c>
      <c r="F12" s="39">
        <v>1</v>
      </c>
      <c r="G12" s="39" t="s">
        <v>0</v>
      </c>
      <c r="H12" s="39">
        <v>1</v>
      </c>
      <c r="I12" s="39" t="s">
        <v>25</v>
      </c>
      <c r="J12" s="40">
        <v>30000000</v>
      </c>
      <c r="K12" s="40">
        <f t="shared" si="0"/>
        <v>30000000</v>
      </c>
      <c r="L12" s="141" t="s">
        <v>231</v>
      </c>
      <c r="N12" s="185" t="str">
        <f t="shared" ref="N12:N75" si="1">IF(F12="","",G12&amp;"/"&amp;I12)</f>
        <v>paket/keg</v>
      </c>
      <c r="O12" s="185">
        <f t="shared" ref="O12:O75" si="2">IF(G12="","",F12*H12)</f>
        <v>1</v>
      </c>
      <c r="P12" s="185" t="str">
        <f t="shared" ref="P12:P75" si="3">IF(F12="","",F12&amp;" "&amp;G12&amp;" x "&amp;H12&amp;" "&amp;I12)</f>
        <v>1 paket x 1 keg</v>
      </c>
      <c r="R12" s="190">
        <f t="shared" ref="R12:R75" si="4">IF(J12="","",J12*(100/111))</f>
        <v>27027027.027027026</v>
      </c>
      <c r="S12" s="188">
        <v>27000000</v>
      </c>
    </row>
    <row r="13" spans="2:19" ht="37.049999999999997" customHeight="1" x14ac:dyDescent="0.25">
      <c r="B13" s="87"/>
      <c r="C13" s="88"/>
      <c r="D13" s="89">
        <f t="shared" ref="D13:D33" si="5">D12+1</f>
        <v>3</v>
      </c>
      <c r="E13" s="78" t="s">
        <v>80</v>
      </c>
      <c r="F13" s="39">
        <v>4000</v>
      </c>
      <c r="G13" s="39" t="s">
        <v>2</v>
      </c>
      <c r="H13" s="39">
        <v>1</v>
      </c>
      <c r="I13" s="39" t="s">
        <v>26</v>
      </c>
      <c r="J13" s="40">
        <v>5000</v>
      </c>
      <c r="K13" s="40">
        <f t="shared" si="0"/>
        <v>20000000</v>
      </c>
      <c r="L13" s="141" t="s">
        <v>232</v>
      </c>
      <c r="N13" s="185" t="str">
        <f t="shared" si="1"/>
        <v>unit/hari</v>
      </c>
      <c r="O13" s="185">
        <f t="shared" si="2"/>
        <v>4000</v>
      </c>
      <c r="P13" s="185" t="str">
        <f t="shared" si="3"/>
        <v>4000 unit x 1 hari</v>
      </c>
      <c r="R13" s="190">
        <f t="shared" si="4"/>
        <v>4504.5045045045044</v>
      </c>
      <c r="S13" s="188">
        <v>4500</v>
      </c>
    </row>
    <row r="14" spans="2:19" ht="55.2" customHeight="1" x14ac:dyDescent="0.25">
      <c r="B14" s="87"/>
      <c r="C14" s="88"/>
      <c r="D14" s="89">
        <f t="shared" si="5"/>
        <v>4</v>
      </c>
      <c r="E14" s="107" t="s">
        <v>31</v>
      </c>
      <c r="F14" s="13">
        <v>500</v>
      </c>
      <c r="G14" s="14" t="s">
        <v>2</v>
      </c>
      <c r="H14" s="14">
        <v>1</v>
      </c>
      <c r="I14" s="14" t="s">
        <v>26</v>
      </c>
      <c r="J14" s="15">
        <v>10000</v>
      </c>
      <c r="K14" s="40">
        <f t="shared" si="0"/>
        <v>5000000</v>
      </c>
      <c r="L14" s="141" t="s">
        <v>233</v>
      </c>
      <c r="N14" s="185" t="str">
        <f t="shared" si="1"/>
        <v>unit/hari</v>
      </c>
      <c r="O14" s="185">
        <f t="shared" si="2"/>
        <v>500</v>
      </c>
      <c r="P14" s="185" t="str">
        <f t="shared" si="3"/>
        <v>500 unit x 1 hari</v>
      </c>
      <c r="R14" s="190">
        <f t="shared" si="4"/>
        <v>9009.0090090090089</v>
      </c>
      <c r="S14" s="188">
        <v>9000</v>
      </c>
    </row>
    <row r="15" spans="2:19" ht="30" customHeight="1" x14ac:dyDescent="0.25">
      <c r="B15" s="87"/>
      <c r="C15" s="88"/>
      <c r="D15" s="89">
        <f t="shared" si="5"/>
        <v>5</v>
      </c>
      <c r="E15" s="79" t="s">
        <v>49</v>
      </c>
      <c r="F15" s="13">
        <v>20</v>
      </c>
      <c r="G15" s="14" t="s">
        <v>2</v>
      </c>
      <c r="H15" s="14">
        <v>1</v>
      </c>
      <c r="I15" s="14" t="s">
        <v>26</v>
      </c>
      <c r="J15" s="15">
        <v>200000</v>
      </c>
      <c r="K15" s="40">
        <f t="shared" si="0"/>
        <v>4000000</v>
      </c>
      <c r="L15" s="141" t="s">
        <v>234</v>
      </c>
      <c r="N15" s="185" t="str">
        <f t="shared" si="1"/>
        <v>unit/hari</v>
      </c>
      <c r="O15" s="185">
        <f t="shared" si="2"/>
        <v>20</v>
      </c>
      <c r="P15" s="185" t="str">
        <f t="shared" si="3"/>
        <v>20 unit x 1 hari</v>
      </c>
      <c r="R15" s="190">
        <f t="shared" si="4"/>
        <v>180180.18018018018</v>
      </c>
      <c r="S15" s="188">
        <v>180000</v>
      </c>
    </row>
    <row r="16" spans="2:19" ht="30" customHeight="1" x14ac:dyDescent="0.25">
      <c r="B16" s="87"/>
      <c r="C16" s="88"/>
      <c r="D16" s="89">
        <f t="shared" si="5"/>
        <v>6</v>
      </c>
      <c r="E16" s="79" t="s">
        <v>22</v>
      </c>
      <c r="F16" s="13">
        <v>10</v>
      </c>
      <c r="G16" s="14" t="s">
        <v>2</v>
      </c>
      <c r="H16" s="14">
        <v>1</v>
      </c>
      <c r="I16" s="14" t="s">
        <v>26</v>
      </c>
      <c r="J16" s="15">
        <v>150000</v>
      </c>
      <c r="K16" s="40">
        <f t="shared" si="0"/>
        <v>1500000</v>
      </c>
      <c r="L16" s="141" t="s">
        <v>235</v>
      </c>
      <c r="N16" s="185" t="str">
        <f t="shared" si="1"/>
        <v>unit/hari</v>
      </c>
      <c r="O16" s="185">
        <f t="shared" si="2"/>
        <v>10</v>
      </c>
      <c r="P16" s="185" t="str">
        <f t="shared" si="3"/>
        <v>10 unit x 1 hari</v>
      </c>
      <c r="R16" s="190">
        <f t="shared" si="4"/>
        <v>135135.13513513515</v>
      </c>
      <c r="S16" s="188">
        <v>135000</v>
      </c>
    </row>
    <row r="17" spans="2:19" ht="37.049999999999997" customHeight="1" x14ac:dyDescent="0.25">
      <c r="B17" s="87"/>
      <c r="C17" s="88"/>
      <c r="D17" s="89">
        <f t="shared" si="5"/>
        <v>7</v>
      </c>
      <c r="E17" s="78" t="s">
        <v>81</v>
      </c>
      <c r="F17" s="39">
        <v>10</v>
      </c>
      <c r="G17" s="39" t="s">
        <v>2</v>
      </c>
      <c r="H17" s="39">
        <v>1</v>
      </c>
      <c r="I17" s="39" t="s">
        <v>25</v>
      </c>
      <c r="J17" s="40">
        <v>25000</v>
      </c>
      <c r="K17" s="40">
        <f t="shared" si="0"/>
        <v>250000</v>
      </c>
      <c r="L17" s="141" t="s">
        <v>236</v>
      </c>
      <c r="N17" s="185" t="str">
        <f t="shared" si="1"/>
        <v>unit/keg</v>
      </c>
      <c r="O17" s="185">
        <f t="shared" si="2"/>
        <v>10</v>
      </c>
      <c r="P17" s="185" t="str">
        <f t="shared" si="3"/>
        <v>10 unit x 1 keg</v>
      </c>
      <c r="R17" s="190">
        <f t="shared" si="4"/>
        <v>22522.522522522522</v>
      </c>
      <c r="S17" s="188">
        <v>22500</v>
      </c>
    </row>
    <row r="18" spans="2:19" ht="30" customHeight="1" x14ac:dyDescent="0.25">
      <c r="B18" s="87"/>
      <c r="C18" s="88"/>
      <c r="D18" s="89">
        <f t="shared" si="5"/>
        <v>8</v>
      </c>
      <c r="E18" s="79" t="s">
        <v>85</v>
      </c>
      <c r="F18" s="13">
        <v>1000</v>
      </c>
      <c r="G18" s="14" t="s">
        <v>57</v>
      </c>
      <c r="H18" s="14">
        <v>1</v>
      </c>
      <c r="I18" s="14" t="s">
        <v>25</v>
      </c>
      <c r="J18" s="15">
        <v>20000</v>
      </c>
      <c r="K18" s="40">
        <f t="shared" si="0"/>
        <v>20000000</v>
      </c>
      <c r="L18" s="141" t="s">
        <v>237</v>
      </c>
      <c r="N18" s="185" t="str">
        <f t="shared" si="1"/>
        <v>m2/keg</v>
      </c>
      <c r="O18" s="185">
        <f t="shared" si="2"/>
        <v>1000</v>
      </c>
      <c r="P18" s="185" t="str">
        <f t="shared" si="3"/>
        <v>1000 m2 x 1 keg</v>
      </c>
      <c r="R18" s="190">
        <f t="shared" si="4"/>
        <v>18018.018018018018</v>
      </c>
      <c r="S18" s="188">
        <v>18000</v>
      </c>
    </row>
    <row r="19" spans="2:19" ht="37.049999999999997" customHeight="1" x14ac:dyDescent="0.25">
      <c r="B19" s="87"/>
      <c r="C19" s="88"/>
      <c r="D19" s="89">
        <f t="shared" si="5"/>
        <v>9</v>
      </c>
      <c r="E19" s="78" t="s">
        <v>82</v>
      </c>
      <c r="F19" s="39">
        <v>60</v>
      </c>
      <c r="G19" s="39" t="s">
        <v>29</v>
      </c>
      <c r="H19" s="39">
        <v>1</v>
      </c>
      <c r="I19" s="39" t="s">
        <v>25</v>
      </c>
      <c r="J19" s="40">
        <v>250000</v>
      </c>
      <c r="K19" s="40">
        <f t="shared" si="0"/>
        <v>15000000</v>
      </c>
      <c r="L19" s="141" t="s">
        <v>238</v>
      </c>
      <c r="N19" s="185" t="str">
        <f t="shared" si="1"/>
        <v>meter/keg</v>
      </c>
      <c r="O19" s="185">
        <f t="shared" si="2"/>
        <v>60</v>
      </c>
      <c r="P19" s="185" t="str">
        <f t="shared" si="3"/>
        <v>60 meter x 1 keg</v>
      </c>
      <c r="R19" s="190">
        <f t="shared" si="4"/>
        <v>225225.22522522524</v>
      </c>
      <c r="S19" s="188">
        <v>225000</v>
      </c>
    </row>
    <row r="20" spans="2:19" ht="37.049999999999997" customHeight="1" x14ac:dyDescent="0.25">
      <c r="B20" s="87"/>
      <c r="C20" s="88"/>
      <c r="D20" s="89">
        <f t="shared" si="5"/>
        <v>10</v>
      </c>
      <c r="E20" s="78" t="s">
        <v>86</v>
      </c>
      <c r="F20" s="39">
        <v>1</v>
      </c>
      <c r="G20" s="39" t="s">
        <v>0</v>
      </c>
      <c r="H20" s="39">
        <v>1</v>
      </c>
      <c r="I20" s="39" t="s">
        <v>25</v>
      </c>
      <c r="J20" s="40">
        <v>20000000</v>
      </c>
      <c r="K20" s="40">
        <f t="shared" si="0"/>
        <v>20000000</v>
      </c>
      <c r="L20" s="12" t="s">
        <v>239</v>
      </c>
      <c r="N20" s="185" t="str">
        <f t="shared" si="1"/>
        <v>paket/keg</v>
      </c>
      <c r="O20" s="185">
        <f t="shared" si="2"/>
        <v>1</v>
      </c>
      <c r="P20" s="185" t="str">
        <f t="shared" si="3"/>
        <v>1 paket x 1 keg</v>
      </c>
      <c r="R20" s="190">
        <f t="shared" si="4"/>
        <v>18018018.018018018</v>
      </c>
      <c r="S20" s="188">
        <v>18000000</v>
      </c>
    </row>
    <row r="21" spans="2:19" ht="37.049999999999997" customHeight="1" x14ac:dyDescent="0.25">
      <c r="B21" s="87"/>
      <c r="C21" s="88"/>
      <c r="D21" s="89">
        <f t="shared" si="5"/>
        <v>11</v>
      </c>
      <c r="E21" s="78" t="s">
        <v>47</v>
      </c>
      <c r="F21" s="39">
        <v>2</v>
      </c>
      <c r="G21" s="39" t="s">
        <v>1</v>
      </c>
      <c r="H21" s="39">
        <v>1</v>
      </c>
      <c r="I21" s="39" t="s">
        <v>25</v>
      </c>
      <c r="J21" s="40">
        <v>3500000</v>
      </c>
      <c r="K21" s="40">
        <f t="shared" si="0"/>
        <v>7000000</v>
      </c>
      <c r="L21" s="12" t="s">
        <v>240</v>
      </c>
      <c r="N21" s="185" t="str">
        <f t="shared" si="1"/>
        <v>set/keg</v>
      </c>
      <c r="O21" s="185">
        <f t="shared" si="2"/>
        <v>2</v>
      </c>
      <c r="P21" s="185" t="str">
        <f t="shared" si="3"/>
        <v>2 set x 1 keg</v>
      </c>
      <c r="R21" s="190">
        <f t="shared" si="4"/>
        <v>3153153.1531531531</v>
      </c>
      <c r="S21" s="188">
        <v>3150000</v>
      </c>
    </row>
    <row r="22" spans="2:19" ht="174" customHeight="1" x14ac:dyDescent="0.25">
      <c r="B22" s="87"/>
      <c r="C22" s="88"/>
      <c r="D22" s="89">
        <f t="shared" si="5"/>
        <v>12</v>
      </c>
      <c r="E22" s="78" t="s">
        <v>87</v>
      </c>
      <c r="F22" s="39">
        <v>1</v>
      </c>
      <c r="G22" s="39" t="s">
        <v>1</v>
      </c>
      <c r="H22" s="39">
        <v>2</v>
      </c>
      <c r="I22" s="39" t="s">
        <v>26</v>
      </c>
      <c r="J22" s="40">
        <v>30000000</v>
      </c>
      <c r="K22" s="40">
        <f t="shared" si="0"/>
        <v>60000000</v>
      </c>
      <c r="L22" s="143" t="s">
        <v>241</v>
      </c>
      <c r="N22" s="185" t="str">
        <f t="shared" si="1"/>
        <v>set/hari</v>
      </c>
      <c r="O22" s="185">
        <f t="shared" si="2"/>
        <v>2</v>
      </c>
      <c r="P22" s="185" t="str">
        <f t="shared" si="3"/>
        <v>1 set x 2 hari</v>
      </c>
      <c r="R22" s="190">
        <f t="shared" si="4"/>
        <v>27027027.027027026</v>
      </c>
      <c r="S22" s="188">
        <v>27000000</v>
      </c>
    </row>
    <row r="23" spans="2:19" ht="51" customHeight="1" x14ac:dyDescent="0.25">
      <c r="B23" s="87"/>
      <c r="C23" s="88"/>
      <c r="D23" s="89">
        <f t="shared" si="5"/>
        <v>13</v>
      </c>
      <c r="E23" s="78" t="s">
        <v>199</v>
      </c>
      <c r="F23" s="39">
        <v>1</v>
      </c>
      <c r="G23" s="39" t="s">
        <v>1</v>
      </c>
      <c r="H23" s="39">
        <v>1</v>
      </c>
      <c r="I23" s="39" t="s">
        <v>26</v>
      </c>
      <c r="J23" s="40">
        <v>25000000</v>
      </c>
      <c r="K23" s="40">
        <f t="shared" si="0"/>
        <v>25000000</v>
      </c>
      <c r="L23" s="12" t="s">
        <v>242</v>
      </c>
      <c r="N23" s="185" t="str">
        <f t="shared" si="1"/>
        <v>set/hari</v>
      </c>
      <c r="O23" s="185">
        <f t="shared" si="2"/>
        <v>1</v>
      </c>
      <c r="P23" s="185" t="str">
        <f t="shared" si="3"/>
        <v>1 set x 1 hari</v>
      </c>
      <c r="R23" s="190">
        <f t="shared" si="4"/>
        <v>22522522.522522524</v>
      </c>
      <c r="S23" s="188">
        <v>22500000</v>
      </c>
    </row>
    <row r="24" spans="2:19" ht="37.049999999999997" customHeight="1" x14ac:dyDescent="0.25">
      <c r="B24" s="87"/>
      <c r="C24" s="88"/>
      <c r="D24" s="89">
        <f t="shared" si="5"/>
        <v>14</v>
      </c>
      <c r="E24" s="78" t="s">
        <v>200</v>
      </c>
      <c r="F24" s="39">
        <v>48</v>
      </c>
      <c r="G24" s="39" t="s">
        <v>57</v>
      </c>
      <c r="H24" s="39">
        <v>1</v>
      </c>
      <c r="I24" s="39" t="s">
        <v>26</v>
      </c>
      <c r="J24" s="40">
        <v>1000000</v>
      </c>
      <c r="K24" s="40">
        <f t="shared" si="0"/>
        <v>48000000</v>
      </c>
      <c r="L24" s="144" t="s">
        <v>243</v>
      </c>
      <c r="N24" s="185" t="str">
        <f t="shared" si="1"/>
        <v>m2/hari</v>
      </c>
      <c r="O24" s="185">
        <f t="shared" si="2"/>
        <v>48</v>
      </c>
      <c r="P24" s="185" t="str">
        <f t="shared" si="3"/>
        <v>48 m2 x 1 hari</v>
      </c>
      <c r="R24" s="190">
        <f t="shared" si="4"/>
        <v>900900.90090090095</v>
      </c>
      <c r="S24" s="188">
        <v>900000</v>
      </c>
    </row>
    <row r="25" spans="2:19" ht="51" customHeight="1" x14ac:dyDescent="0.25">
      <c r="B25" s="87"/>
      <c r="C25" s="88"/>
      <c r="D25" s="89">
        <f t="shared" si="5"/>
        <v>15</v>
      </c>
      <c r="E25" s="78" t="s">
        <v>201</v>
      </c>
      <c r="F25" s="39">
        <v>48</v>
      </c>
      <c r="G25" s="39" t="s">
        <v>57</v>
      </c>
      <c r="H25" s="39">
        <v>1</v>
      </c>
      <c r="I25" s="39" t="s">
        <v>26</v>
      </c>
      <c r="J25" s="40">
        <v>1000000</v>
      </c>
      <c r="K25" s="40">
        <f t="shared" si="0"/>
        <v>48000000</v>
      </c>
      <c r="L25" s="144" t="s">
        <v>243</v>
      </c>
      <c r="N25" s="185" t="str">
        <f t="shared" si="1"/>
        <v>m2/hari</v>
      </c>
      <c r="O25" s="185">
        <f t="shared" si="2"/>
        <v>48</v>
      </c>
      <c r="P25" s="185" t="str">
        <f t="shared" si="3"/>
        <v>48 m2 x 1 hari</v>
      </c>
      <c r="R25" s="190">
        <f t="shared" si="4"/>
        <v>900900.90090090095</v>
      </c>
      <c r="S25" s="188">
        <v>900000</v>
      </c>
    </row>
    <row r="26" spans="2:19" ht="37.049999999999997" customHeight="1" x14ac:dyDescent="0.25">
      <c r="B26" s="87"/>
      <c r="C26" s="88"/>
      <c r="D26" s="89">
        <f t="shared" si="5"/>
        <v>16</v>
      </c>
      <c r="E26" s="78" t="s">
        <v>88</v>
      </c>
      <c r="F26" s="39">
        <v>1</v>
      </c>
      <c r="G26" s="39" t="s">
        <v>1</v>
      </c>
      <c r="H26" s="39">
        <v>1</v>
      </c>
      <c r="I26" s="39" t="s">
        <v>25</v>
      </c>
      <c r="J26" s="40">
        <v>5000000</v>
      </c>
      <c r="K26" s="40">
        <f t="shared" si="0"/>
        <v>5000000</v>
      </c>
      <c r="L26" s="144" t="s">
        <v>244</v>
      </c>
      <c r="N26" s="185" t="str">
        <f t="shared" si="1"/>
        <v>set/keg</v>
      </c>
      <c r="O26" s="185">
        <f t="shared" si="2"/>
        <v>1</v>
      </c>
      <c r="P26" s="185" t="str">
        <f t="shared" si="3"/>
        <v>1 set x 1 keg</v>
      </c>
      <c r="R26" s="190">
        <f t="shared" si="4"/>
        <v>4504504.5045045046</v>
      </c>
      <c r="S26" s="188">
        <v>4500000</v>
      </c>
    </row>
    <row r="27" spans="2:19" ht="37.049999999999997" customHeight="1" x14ac:dyDescent="0.25">
      <c r="B27" s="87"/>
      <c r="C27" s="88"/>
      <c r="D27" s="89">
        <f t="shared" si="5"/>
        <v>17</v>
      </c>
      <c r="E27" s="78" t="s">
        <v>83</v>
      </c>
      <c r="F27" s="39">
        <v>2</v>
      </c>
      <c r="G27" s="39" t="s">
        <v>1</v>
      </c>
      <c r="H27" s="39">
        <v>1</v>
      </c>
      <c r="I27" s="39" t="s">
        <v>25</v>
      </c>
      <c r="J27" s="40">
        <f>6*500000</f>
        <v>3000000</v>
      </c>
      <c r="K27" s="40">
        <f t="shared" si="0"/>
        <v>6000000</v>
      </c>
      <c r="L27" s="144" t="s">
        <v>244</v>
      </c>
      <c r="N27" s="185" t="str">
        <f t="shared" si="1"/>
        <v>set/keg</v>
      </c>
      <c r="O27" s="185">
        <f t="shared" si="2"/>
        <v>2</v>
      </c>
      <c r="P27" s="185" t="str">
        <f t="shared" si="3"/>
        <v>2 set x 1 keg</v>
      </c>
      <c r="R27" s="190">
        <f t="shared" si="4"/>
        <v>2702702.702702703</v>
      </c>
      <c r="S27" s="188">
        <v>2700000</v>
      </c>
    </row>
    <row r="28" spans="2:19" ht="30" customHeight="1" x14ac:dyDescent="0.25">
      <c r="B28" s="87"/>
      <c r="C28" s="88"/>
      <c r="D28" s="89">
        <f t="shared" si="5"/>
        <v>18</v>
      </c>
      <c r="E28" s="78" t="s">
        <v>32</v>
      </c>
      <c r="F28" s="39">
        <v>30</v>
      </c>
      <c r="G28" s="39" t="s">
        <v>2</v>
      </c>
      <c r="H28" s="39">
        <v>1</v>
      </c>
      <c r="I28" s="39" t="s">
        <v>26</v>
      </c>
      <c r="J28" s="40">
        <v>700000</v>
      </c>
      <c r="K28" s="40">
        <f t="shared" si="0"/>
        <v>21000000</v>
      </c>
      <c r="L28" s="141" t="s">
        <v>245</v>
      </c>
      <c r="N28" s="185" t="str">
        <f t="shared" si="1"/>
        <v>unit/hari</v>
      </c>
      <c r="O28" s="185">
        <f t="shared" si="2"/>
        <v>30</v>
      </c>
      <c r="P28" s="185" t="str">
        <f t="shared" si="3"/>
        <v>30 unit x 1 hari</v>
      </c>
      <c r="R28" s="190">
        <f t="shared" si="4"/>
        <v>630630.63063063065</v>
      </c>
      <c r="S28" s="188">
        <v>630000</v>
      </c>
    </row>
    <row r="29" spans="2:19" ht="30" customHeight="1" x14ac:dyDescent="0.25">
      <c r="B29" s="87"/>
      <c r="C29" s="88"/>
      <c r="D29" s="89">
        <f t="shared" si="5"/>
        <v>19</v>
      </c>
      <c r="E29" s="78" t="s">
        <v>84</v>
      </c>
      <c r="F29" s="39">
        <v>40</v>
      </c>
      <c r="G29" s="39" t="s">
        <v>2</v>
      </c>
      <c r="H29" s="39">
        <v>1</v>
      </c>
      <c r="I29" s="39" t="s">
        <v>26</v>
      </c>
      <c r="J29" s="40">
        <v>200000</v>
      </c>
      <c r="K29" s="40">
        <f t="shared" si="0"/>
        <v>8000000</v>
      </c>
      <c r="L29" s="141" t="s">
        <v>246</v>
      </c>
      <c r="N29" s="185" t="str">
        <f t="shared" si="1"/>
        <v>unit/hari</v>
      </c>
      <c r="O29" s="185">
        <f t="shared" si="2"/>
        <v>40</v>
      </c>
      <c r="P29" s="185" t="str">
        <f t="shared" si="3"/>
        <v>40 unit x 1 hari</v>
      </c>
      <c r="R29" s="190">
        <f t="shared" si="4"/>
        <v>180180.18018018018</v>
      </c>
      <c r="S29" s="188">
        <v>180000</v>
      </c>
    </row>
    <row r="30" spans="2:19" ht="37.049999999999997" customHeight="1" x14ac:dyDescent="0.25">
      <c r="B30" s="87"/>
      <c r="C30" s="88"/>
      <c r="D30" s="89">
        <f t="shared" si="5"/>
        <v>20</v>
      </c>
      <c r="E30" s="78" t="s">
        <v>89</v>
      </c>
      <c r="F30" s="39">
        <v>1</v>
      </c>
      <c r="G30" s="39" t="s">
        <v>2</v>
      </c>
      <c r="H30" s="39">
        <v>2</v>
      </c>
      <c r="I30" s="39" t="s">
        <v>26</v>
      </c>
      <c r="J30" s="40">
        <f>80000*75</f>
        <v>6000000</v>
      </c>
      <c r="K30" s="40">
        <f t="shared" si="0"/>
        <v>12000000</v>
      </c>
      <c r="L30" s="16" t="s">
        <v>266</v>
      </c>
      <c r="N30" s="185" t="str">
        <f t="shared" si="1"/>
        <v>unit/hari</v>
      </c>
      <c r="O30" s="185">
        <f t="shared" si="2"/>
        <v>2</v>
      </c>
      <c r="P30" s="185" t="str">
        <f t="shared" si="3"/>
        <v>1 unit x 2 hari</v>
      </c>
      <c r="R30" s="190">
        <f t="shared" si="4"/>
        <v>5405405.4054054059</v>
      </c>
      <c r="S30" s="188">
        <v>5400000</v>
      </c>
    </row>
    <row r="31" spans="2:19" ht="37.049999999999997" customHeight="1" x14ac:dyDescent="0.25">
      <c r="B31" s="87"/>
      <c r="C31" s="88"/>
      <c r="D31" s="89">
        <f t="shared" si="5"/>
        <v>21</v>
      </c>
      <c r="E31" s="78" t="s">
        <v>90</v>
      </c>
      <c r="F31" s="39">
        <v>1</v>
      </c>
      <c r="G31" s="39" t="s">
        <v>2</v>
      </c>
      <c r="H31" s="39">
        <v>1</v>
      </c>
      <c r="I31" s="39" t="s">
        <v>26</v>
      </c>
      <c r="J31" s="40">
        <f>80000*25</f>
        <v>2000000</v>
      </c>
      <c r="K31" s="40">
        <f t="shared" si="0"/>
        <v>2000000</v>
      </c>
      <c r="L31" s="16" t="s">
        <v>266</v>
      </c>
      <c r="N31" s="185" t="str">
        <f t="shared" si="1"/>
        <v>unit/hari</v>
      </c>
      <c r="O31" s="185">
        <f t="shared" si="2"/>
        <v>1</v>
      </c>
      <c r="P31" s="185" t="str">
        <f t="shared" si="3"/>
        <v>1 unit x 1 hari</v>
      </c>
      <c r="R31" s="190">
        <f t="shared" si="4"/>
        <v>1801801.8018018019</v>
      </c>
      <c r="S31" s="188">
        <v>1800000</v>
      </c>
    </row>
    <row r="32" spans="2:19" ht="51" customHeight="1" x14ac:dyDescent="0.25">
      <c r="B32" s="87"/>
      <c r="C32" s="88"/>
      <c r="D32" s="89">
        <f t="shared" si="5"/>
        <v>22</v>
      </c>
      <c r="E32" s="78" t="s">
        <v>91</v>
      </c>
      <c r="F32" s="39">
        <v>2</v>
      </c>
      <c r="G32" s="39" t="s">
        <v>2</v>
      </c>
      <c r="H32" s="39">
        <v>1</v>
      </c>
      <c r="I32" s="39" t="s">
        <v>26</v>
      </c>
      <c r="J32" s="40">
        <f>80000*100</f>
        <v>8000000</v>
      </c>
      <c r="K32" s="40">
        <f t="shared" si="0"/>
        <v>16000000</v>
      </c>
      <c r="L32" s="16" t="s">
        <v>266</v>
      </c>
      <c r="N32" s="185" t="str">
        <f t="shared" si="1"/>
        <v>unit/hari</v>
      </c>
      <c r="O32" s="185">
        <f t="shared" si="2"/>
        <v>2</v>
      </c>
      <c r="P32" s="185" t="str">
        <f t="shared" si="3"/>
        <v>2 unit x 1 hari</v>
      </c>
      <c r="R32" s="190">
        <f t="shared" si="4"/>
        <v>7207207.2072072076</v>
      </c>
      <c r="S32" s="188">
        <v>7200000</v>
      </c>
    </row>
    <row r="33" spans="2:19" ht="37.049999999999997" customHeight="1" thickBot="1" x14ac:dyDescent="0.3">
      <c r="B33" s="90"/>
      <c r="C33" s="91"/>
      <c r="D33" s="92">
        <f t="shared" si="5"/>
        <v>23</v>
      </c>
      <c r="E33" s="80" t="s">
        <v>92</v>
      </c>
      <c r="F33" s="42">
        <v>4</v>
      </c>
      <c r="G33" s="42" t="s">
        <v>2</v>
      </c>
      <c r="H33" s="42">
        <v>1</v>
      </c>
      <c r="I33" s="42" t="s">
        <v>26</v>
      </c>
      <c r="J33" s="43">
        <f>80000*150</f>
        <v>12000000</v>
      </c>
      <c r="K33" s="40">
        <f t="shared" si="0"/>
        <v>48000000</v>
      </c>
      <c r="L33" s="16" t="s">
        <v>266</v>
      </c>
      <c r="N33" s="185" t="str">
        <f t="shared" si="1"/>
        <v>unit/hari</v>
      </c>
      <c r="O33" s="185">
        <f t="shared" si="2"/>
        <v>4</v>
      </c>
      <c r="P33" s="185" t="str">
        <f t="shared" si="3"/>
        <v>4 unit x 1 hari</v>
      </c>
      <c r="R33" s="190">
        <f t="shared" si="4"/>
        <v>10810810.810810812</v>
      </c>
      <c r="S33" s="188">
        <v>10800000</v>
      </c>
    </row>
    <row r="34" spans="2:19" ht="16.8" thickBot="1" x14ac:dyDescent="0.3">
      <c r="B34" s="103"/>
      <c r="C34" s="104"/>
      <c r="D34" s="104"/>
      <c r="E34" s="68"/>
      <c r="F34" s="105"/>
      <c r="G34" s="105"/>
      <c r="H34" s="105"/>
      <c r="I34" s="105"/>
      <c r="J34" s="106"/>
      <c r="K34" s="106"/>
      <c r="L34" s="142"/>
      <c r="N34" s="185" t="str">
        <f t="shared" si="1"/>
        <v/>
      </c>
      <c r="O34" s="185" t="str">
        <f t="shared" si="2"/>
        <v/>
      </c>
      <c r="P34" s="185" t="str">
        <f t="shared" si="3"/>
        <v/>
      </c>
      <c r="R34" s="190" t="str">
        <f t="shared" si="4"/>
        <v/>
      </c>
    </row>
    <row r="35" spans="2:19" ht="30" customHeight="1" x14ac:dyDescent="0.25">
      <c r="B35" s="81"/>
      <c r="C35" s="82" t="s">
        <v>130</v>
      </c>
      <c r="D35" s="83"/>
      <c r="E35" s="93" t="s">
        <v>53</v>
      </c>
      <c r="F35" s="94"/>
      <c r="G35" s="95"/>
      <c r="H35" s="95"/>
      <c r="I35" s="95"/>
      <c r="J35" s="96"/>
      <c r="K35" s="97">
        <f>SUM(K36:K42)</f>
        <v>74000000</v>
      </c>
      <c r="L35" s="139"/>
      <c r="N35" s="185" t="str">
        <f t="shared" si="1"/>
        <v/>
      </c>
      <c r="O35" s="185" t="str">
        <f t="shared" si="2"/>
        <v/>
      </c>
      <c r="P35" s="185" t="str">
        <f t="shared" si="3"/>
        <v/>
      </c>
      <c r="R35" s="190" t="str">
        <f t="shared" si="4"/>
        <v/>
      </c>
    </row>
    <row r="36" spans="2:19" ht="79.2" customHeight="1" x14ac:dyDescent="0.25">
      <c r="B36" s="87"/>
      <c r="C36" s="88"/>
      <c r="D36" s="89">
        <v>1</v>
      </c>
      <c r="E36" s="78" t="s">
        <v>203</v>
      </c>
      <c r="F36" s="39">
        <v>2</v>
      </c>
      <c r="G36" s="39" t="s">
        <v>13</v>
      </c>
      <c r="H36" s="39">
        <v>1</v>
      </c>
      <c r="I36" s="39" t="s">
        <v>26</v>
      </c>
      <c r="J36" s="40">
        <v>5000000</v>
      </c>
      <c r="K36" s="40">
        <f t="shared" ref="K36:K42" si="6">F36*H36*J36</f>
        <v>10000000</v>
      </c>
      <c r="L36" s="141" t="s">
        <v>247</v>
      </c>
      <c r="N36" s="185" t="str">
        <f t="shared" si="1"/>
        <v>orang/hari</v>
      </c>
      <c r="O36" s="185">
        <f t="shared" si="2"/>
        <v>2</v>
      </c>
      <c r="P36" s="185" t="str">
        <f t="shared" si="3"/>
        <v>2 orang x 1 hari</v>
      </c>
      <c r="R36" s="190">
        <f t="shared" si="4"/>
        <v>4504504.5045045046</v>
      </c>
      <c r="S36" s="188">
        <v>4500000</v>
      </c>
    </row>
    <row r="37" spans="2:19" ht="30" customHeight="1" x14ac:dyDescent="0.25">
      <c r="B37" s="87"/>
      <c r="C37" s="88"/>
      <c r="D37" s="89">
        <f>D36+1</f>
        <v>2</v>
      </c>
      <c r="E37" s="78" t="s">
        <v>93</v>
      </c>
      <c r="F37" s="39">
        <v>1</v>
      </c>
      <c r="G37" s="39" t="s">
        <v>3</v>
      </c>
      <c r="H37" s="39">
        <v>1</v>
      </c>
      <c r="I37" s="39" t="s">
        <v>26</v>
      </c>
      <c r="J37" s="40">
        <v>7500000</v>
      </c>
      <c r="K37" s="40">
        <f t="shared" si="6"/>
        <v>7500000</v>
      </c>
      <c r="L37" s="141" t="s">
        <v>248</v>
      </c>
      <c r="N37" s="185" t="str">
        <f t="shared" si="1"/>
        <v>group/hari</v>
      </c>
      <c r="O37" s="185">
        <f t="shared" si="2"/>
        <v>1</v>
      </c>
      <c r="P37" s="185" t="str">
        <f t="shared" si="3"/>
        <v>1 group x 1 hari</v>
      </c>
      <c r="R37" s="190">
        <f t="shared" si="4"/>
        <v>6756756.7567567565</v>
      </c>
      <c r="S37" s="188">
        <v>6750000</v>
      </c>
    </row>
    <row r="38" spans="2:19" ht="79.2" customHeight="1" x14ac:dyDescent="0.25">
      <c r="B38" s="87"/>
      <c r="C38" s="88"/>
      <c r="D38" s="89">
        <f t="shared" ref="D38:D42" si="7">D37+1</f>
        <v>3</v>
      </c>
      <c r="E38" s="78" t="s">
        <v>94</v>
      </c>
      <c r="F38" s="39">
        <v>1</v>
      </c>
      <c r="G38" s="39" t="s">
        <v>3</v>
      </c>
      <c r="H38" s="39">
        <v>1</v>
      </c>
      <c r="I38" s="39" t="s">
        <v>26</v>
      </c>
      <c r="J38" s="40">
        <v>10000000</v>
      </c>
      <c r="K38" s="40">
        <f t="shared" si="6"/>
        <v>10000000</v>
      </c>
      <c r="L38" s="141" t="s">
        <v>247</v>
      </c>
      <c r="N38" s="185" t="str">
        <f t="shared" si="1"/>
        <v>group/hari</v>
      </c>
      <c r="O38" s="185">
        <f t="shared" si="2"/>
        <v>1</v>
      </c>
      <c r="P38" s="185" t="str">
        <f t="shared" si="3"/>
        <v>1 group x 1 hari</v>
      </c>
      <c r="R38" s="190">
        <f t="shared" si="4"/>
        <v>9009009.0090090092</v>
      </c>
      <c r="S38" s="188">
        <v>9000000</v>
      </c>
    </row>
    <row r="39" spans="2:19" ht="79.2" customHeight="1" x14ac:dyDescent="0.25">
      <c r="B39" s="87"/>
      <c r="C39" s="88"/>
      <c r="D39" s="89">
        <f t="shared" si="7"/>
        <v>4</v>
      </c>
      <c r="E39" s="78" t="s">
        <v>202</v>
      </c>
      <c r="F39" s="39">
        <v>1</v>
      </c>
      <c r="G39" s="39" t="s">
        <v>3</v>
      </c>
      <c r="H39" s="39">
        <v>1</v>
      </c>
      <c r="I39" s="39" t="s">
        <v>26</v>
      </c>
      <c r="J39" s="40">
        <v>35000000</v>
      </c>
      <c r="K39" s="40">
        <f t="shared" si="6"/>
        <v>35000000</v>
      </c>
      <c r="L39" s="141" t="s">
        <v>247</v>
      </c>
      <c r="N39" s="185" t="str">
        <f t="shared" si="1"/>
        <v>group/hari</v>
      </c>
      <c r="O39" s="185">
        <f t="shared" si="2"/>
        <v>1</v>
      </c>
      <c r="P39" s="185" t="str">
        <f t="shared" si="3"/>
        <v>1 group x 1 hari</v>
      </c>
      <c r="R39" s="190">
        <f t="shared" si="4"/>
        <v>31531531.531531531</v>
      </c>
      <c r="S39" s="188">
        <v>31500000</v>
      </c>
    </row>
    <row r="40" spans="2:19" ht="30" customHeight="1" x14ac:dyDescent="0.25">
      <c r="B40" s="87"/>
      <c r="C40" s="88"/>
      <c r="D40" s="89">
        <f t="shared" si="7"/>
        <v>5</v>
      </c>
      <c r="E40" s="78" t="s">
        <v>35</v>
      </c>
      <c r="F40" s="39">
        <v>1</v>
      </c>
      <c r="G40" s="39" t="s">
        <v>13</v>
      </c>
      <c r="H40" s="39">
        <v>1</v>
      </c>
      <c r="I40" s="39" t="s">
        <v>26</v>
      </c>
      <c r="J40" s="40">
        <v>750000</v>
      </c>
      <c r="K40" s="40">
        <f t="shared" si="6"/>
        <v>750000</v>
      </c>
      <c r="L40" s="141" t="s">
        <v>248</v>
      </c>
      <c r="N40" s="185" t="str">
        <f t="shared" si="1"/>
        <v>orang/hari</v>
      </c>
      <c r="O40" s="185">
        <f t="shared" si="2"/>
        <v>1</v>
      </c>
      <c r="P40" s="185" t="str">
        <f t="shared" si="3"/>
        <v>1 orang x 1 hari</v>
      </c>
      <c r="R40" s="190">
        <f t="shared" si="4"/>
        <v>675675.67567567574</v>
      </c>
      <c r="S40" s="188">
        <v>675000</v>
      </c>
    </row>
    <row r="41" spans="2:19" ht="30" customHeight="1" x14ac:dyDescent="0.25">
      <c r="B41" s="87"/>
      <c r="C41" s="88"/>
      <c r="D41" s="89">
        <f t="shared" si="7"/>
        <v>6</v>
      </c>
      <c r="E41" s="78" t="s">
        <v>95</v>
      </c>
      <c r="F41" s="39">
        <v>1</v>
      </c>
      <c r="G41" s="39" t="s">
        <v>13</v>
      </c>
      <c r="H41" s="39">
        <v>1</v>
      </c>
      <c r="I41" s="39" t="s">
        <v>26</v>
      </c>
      <c r="J41" s="40">
        <v>750000</v>
      </c>
      <c r="K41" s="40">
        <f t="shared" si="6"/>
        <v>750000</v>
      </c>
      <c r="L41" s="141" t="s">
        <v>248</v>
      </c>
      <c r="N41" s="185" t="str">
        <f t="shared" si="1"/>
        <v>orang/hari</v>
      </c>
      <c r="O41" s="185">
        <f t="shared" si="2"/>
        <v>1</v>
      </c>
      <c r="P41" s="185" t="str">
        <f t="shared" si="3"/>
        <v>1 orang x 1 hari</v>
      </c>
      <c r="R41" s="190">
        <f t="shared" si="4"/>
        <v>675675.67567567574</v>
      </c>
      <c r="S41" s="188">
        <v>675000</v>
      </c>
    </row>
    <row r="42" spans="2:19" ht="40.799999999999997" customHeight="1" thickBot="1" x14ac:dyDescent="0.3">
      <c r="B42" s="90"/>
      <c r="C42" s="91"/>
      <c r="D42" s="92">
        <f t="shared" si="7"/>
        <v>7</v>
      </c>
      <c r="E42" s="80" t="s">
        <v>96</v>
      </c>
      <c r="F42" s="42">
        <v>1</v>
      </c>
      <c r="G42" s="42" t="s">
        <v>3</v>
      </c>
      <c r="H42" s="42">
        <v>1</v>
      </c>
      <c r="I42" s="42" t="s">
        <v>26</v>
      </c>
      <c r="J42" s="43">
        <v>10000000</v>
      </c>
      <c r="K42" s="40">
        <f t="shared" si="6"/>
        <v>10000000</v>
      </c>
      <c r="L42" s="141" t="s">
        <v>248</v>
      </c>
      <c r="N42" s="185" t="str">
        <f t="shared" si="1"/>
        <v>group/hari</v>
      </c>
      <c r="O42" s="185">
        <f t="shared" si="2"/>
        <v>1</v>
      </c>
      <c r="P42" s="185" t="str">
        <f t="shared" si="3"/>
        <v>1 group x 1 hari</v>
      </c>
      <c r="R42" s="190">
        <f t="shared" si="4"/>
        <v>9009009.0090090092</v>
      </c>
      <c r="S42" s="188">
        <v>9000000</v>
      </c>
    </row>
    <row r="43" spans="2:19" ht="16.8" thickBot="1" x14ac:dyDescent="0.3">
      <c r="B43" s="103"/>
      <c r="C43" s="104"/>
      <c r="D43" s="104"/>
      <c r="E43" s="68"/>
      <c r="F43" s="105"/>
      <c r="G43" s="105"/>
      <c r="H43" s="105"/>
      <c r="I43" s="105"/>
      <c r="J43" s="106"/>
      <c r="K43" s="106"/>
      <c r="L43" s="142"/>
      <c r="N43" s="185" t="str">
        <f t="shared" si="1"/>
        <v/>
      </c>
      <c r="O43" s="185" t="str">
        <f t="shared" si="2"/>
        <v/>
      </c>
      <c r="P43" s="185" t="str">
        <f t="shared" si="3"/>
        <v/>
      </c>
      <c r="R43" s="190" t="str">
        <f t="shared" si="4"/>
        <v/>
      </c>
    </row>
    <row r="44" spans="2:19" ht="30" customHeight="1" x14ac:dyDescent="0.25">
      <c r="B44" s="81"/>
      <c r="C44" s="82" t="s">
        <v>209</v>
      </c>
      <c r="D44" s="83"/>
      <c r="E44" s="93" t="s">
        <v>119</v>
      </c>
      <c r="F44" s="94"/>
      <c r="G44" s="95"/>
      <c r="H44" s="95"/>
      <c r="I44" s="95"/>
      <c r="J44" s="96"/>
      <c r="K44" s="97">
        <f>SUM(K45:K61)</f>
        <v>106500000</v>
      </c>
      <c r="L44" s="139"/>
      <c r="N44" s="185" t="str">
        <f t="shared" si="1"/>
        <v/>
      </c>
      <c r="O44" s="185" t="str">
        <f t="shared" si="2"/>
        <v/>
      </c>
      <c r="P44" s="185" t="str">
        <f t="shared" si="3"/>
        <v/>
      </c>
      <c r="R44" s="190" t="str">
        <f t="shared" si="4"/>
        <v/>
      </c>
    </row>
    <row r="45" spans="2:19" ht="132" customHeight="1" x14ac:dyDescent="0.25">
      <c r="B45" s="87"/>
      <c r="C45" s="88"/>
      <c r="D45" s="89">
        <v>1</v>
      </c>
      <c r="E45" s="78" t="s">
        <v>97</v>
      </c>
      <c r="F45" s="39">
        <v>1</v>
      </c>
      <c r="G45" s="39" t="s">
        <v>13</v>
      </c>
      <c r="H45" s="39">
        <v>1</v>
      </c>
      <c r="I45" s="39" t="s">
        <v>25</v>
      </c>
      <c r="J45" s="40">
        <v>5000000</v>
      </c>
      <c r="K45" s="40">
        <f t="shared" ref="K45:K61" si="8">F45*H45*J45</f>
        <v>5000000</v>
      </c>
      <c r="L45" s="141" t="s">
        <v>250</v>
      </c>
      <c r="N45" s="185" t="str">
        <f t="shared" si="1"/>
        <v>orang/keg</v>
      </c>
      <c r="O45" s="185">
        <f t="shared" si="2"/>
        <v>1</v>
      </c>
      <c r="P45" s="185" t="str">
        <f t="shared" si="3"/>
        <v>1 orang x 1 keg</v>
      </c>
      <c r="R45" s="190">
        <f t="shared" si="4"/>
        <v>4504504.5045045046</v>
      </c>
      <c r="S45" s="188">
        <v>4500000</v>
      </c>
    </row>
    <row r="46" spans="2:19" ht="118.2" customHeight="1" x14ac:dyDescent="0.25">
      <c r="B46" s="87"/>
      <c r="C46" s="88"/>
      <c r="D46" s="89">
        <f>D45+1</f>
        <v>2</v>
      </c>
      <c r="E46" s="78" t="s">
        <v>98</v>
      </c>
      <c r="F46" s="39">
        <v>1</v>
      </c>
      <c r="G46" s="39" t="s">
        <v>13</v>
      </c>
      <c r="H46" s="39">
        <v>1</v>
      </c>
      <c r="I46" s="39" t="s">
        <v>25</v>
      </c>
      <c r="J46" s="40">
        <v>5000000</v>
      </c>
      <c r="K46" s="40">
        <f t="shared" si="8"/>
        <v>5000000</v>
      </c>
      <c r="L46" s="141" t="s">
        <v>251</v>
      </c>
      <c r="N46" s="185" t="str">
        <f t="shared" si="1"/>
        <v>orang/keg</v>
      </c>
      <c r="O46" s="185">
        <f t="shared" si="2"/>
        <v>1</v>
      </c>
      <c r="P46" s="185" t="str">
        <f t="shared" si="3"/>
        <v>1 orang x 1 keg</v>
      </c>
      <c r="R46" s="190">
        <f t="shared" si="4"/>
        <v>4504504.5045045046</v>
      </c>
      <c r="S46" s="188">
        <v>4500000</v>
      </c>
    </row>
    <row r="47" spans="2:19" ht="64.8" x14ac:dyDescent="0.25">
      <c r="B47" s="87"/>
      <c r="C47" s="88"/>
      <c r="D47" s="89">
        <f t="shared" ref="D47:D61" si="9">D46+1</f>
        <v>3</v>
      </c>
      <c r="E47" s="78" t="s">
        <v>99</v>
      </c>
      <c r="F47" s="39">
        <v>1</v>
      </c>
      <c r="G47" s="39" t="s">
        <v>13</v>
      </c>
      <c r="H47" s="39">
        <v>1</v>
      </c>
      <c r="I47" s="39" t="s">
        <v>25</v>
      </c>
      <c r="J47" s="40">
        <v>5000000</v>
      </c>
      <c r="K47" s="40">
        <f t="shared" si="8"/>
        <v>5000000</v>
      </c>
      <c r="L47" s="141" t="s">
        <v>252</v>
      </c>
      <c r="N47" s="185" t="str">
        <f t="shared" si="1"/>
        <v>orang/keg</v>
      </c>
      <c r="O47" s="185">
        <f t="shared" si="2"/>
        <v>1</v>
      </c>
      <c r="P47" s="185" t="str">
        <f t="shared" si="3"/>
        <v>1 orang x 1 keg</v>
      </c>
      <c r="R47" s="190">
        <f t="shared" si="4"/>
        <v>4504504.5045045046</v>
      </c>
      <c r="S47" s="188">
        <v>4500000</v>
      </c>
    </row>
    <row r="48" spans="2:19" ht="136.80000000000001" customHeight="1" x14ac:dyDescent="0.25">
      <c r="B48" s="87"/>
      <c r="C48" s="88"/>
      <c r="D48" s="89">
        <f t="shared" si="9"/>
        <v>4</v>
      </c>
      <c r="E48" s="78" t="s">
        <v>100</v>
      </c>
      <c r="F48" s="39">
        <v>1</v>
      </c>
      <c r="G48" s="39" t="s">
        <v>13</v>
      </c>
      <c r="H48" s="39">
        <v>1</v>
      </c>
      <c r="I48" s="39" t="s">
        <v>25</v>
      </c>
      <c r="J48" s="40">
        <v>5000000</v>
      </c>
      <c r="K48" s="40">
        <f t="shared" si="8"/>
        <v>5000000</v>
      </c>
      <c r="L48" s="141" t="s">
        <v>249</v>
      </c>
      <c r="N48" s="185" t="str">
        <f t="shared" si="1"/>
        <v>orang/keg</v>
      </c>
      <c r="O48" s="185">
        <f t="shared" si="2"/>
        <v>1</v>
      </c>
      <c r="P48" s="185" t="str">
        <f t="shared" si="3"/>
        <v>1 orang x 1 keg</v>
      </c>
      <c r="R48" s="190">
        <f t="shared" si="4"/>
        <v>4504504.5045045046</v>
      </c>
      <c r="S48" s="188">
        <v>4500000</v>
      </c>
    </row>
    <row r="49" spans="2:19" ht="67.2" customHeight="1" x14ac:dyDescent="0.25">
      <c r="B49" s="87"/>
      <c r="C49" s="88"/>
      <c r="D49" s="89">
        <f t="shared" si="9"/>
        <v>5</v>
      </c>
      <c r="E49" s="78" t="s">
        <v>101</v>
      </c>
      <c r="F49" s="39">
        <v>1</v>
      </c>
      <c r="G49" s="39" t="s">
        <v>13</v>
      </c>
      <c r="H49" s="39">
        <v>1</v>
      </c>
      <c r="I49" s="39" t="s">
        <v>25</v>
      </c>
      <c r="J49" s="40">
        <v>5000000</v>
      </c>
      <c r="K49" s="40">
        <f t="shared" si="8"/>
        <v>5000000</v>
      </c>
      <c r="L49" s="141" t="s">
        <v>252</v>
      </c>
      <c r="N49" s="185" t="str">
        <f t="shared" si="1"/>
        <v>orang/keg</v>
      </c>
      <c r="O49" s="185">
        <f t="shared" si="2"/>
        <v>1</v>
      </c>
      <c r="P49" s="185" t="str">
        <f t="shared" si="3"/>
        <v>1 orang x 1 keg</v>
      </c>
      <c r="R49" s="190">
        <f t="shared" si="4"/>
        <v>4504504.5045045046</v>
      </c>
      <c r="S49" s="188">
        <v>4500000</v>
      </c>
    </row>
    <row r="50" spans="2:19" ht="67.2" customHeight="1" x14ac:dyDescent="0.25">
      <c r="B50" s="87"/>
      <c r="C50" s="88"/>
      <c r="D50" s="89">
        <f t="shared" si="9"/>
        <v>6</v>
      </c>
      <c r="E50" s="78" t="s">
        <v>102</v>
      </c>
      <c r="F50" s="39">
        <v>1</v>
      </c>
      <c r="G50" s="39" t="s">
        <v>13</v>
      </c>
      <c r="H50" s="39">
        <v>1</v>
      </c>
      <c r="I50" s="39" t="s">
        <v>25</v>
      </c>
      <c r="J50" s="40">
        <v>5000000</v>
      </c>
      <c r="K50" s="40">
        <f t="shared" si="8"/>
        <v>5000000</v>
      </c>
      <c r="L50" s="141" t="s">
        <v>252</v>
      </c>
      <c r="N50" s="185" t="str">
        <f t="shared" si="1"/>
        <v>orang/keg</v>
      </c>
      <c r="O50" s="185">
        <f t="shared" si="2"/>
        <v>1</v>
      </c>
      <c r="P50" s="185" t="str">
        <f t="shared" si="3"/>
        <v>1 orang x 1 keg</v>
      </c>
      <c r="R50" s="190">
        <f t="shared" si="4"/>
        <v>4504504.5045045046</v>
      </c>
      <c r="S50" s="188">
        <v>4500000</v>
      </c>
    </row>
    <row r="51" spans="2:19" ht="67.2" customHeight="1" x14ac:dyDescent="0.25">
      <c r="B51" s="87"/>
      <c r="C51" s="88"/>
      <c r="D51" s="89">
        <f t="shared" si="9"/>
        <v>7</v>
      </c>
      <c r="E51" s="78" t="s">
        <v>103</v>
      </c>
      <c r="F51" s="39">
        <v>1</v>
      </c>
      <c r="G51" s="39" t="s">
        <v>13</v>
      </c>
      <c r="H51" s="39">
        <v>1</v>
      </c>
      <c r="I51" s="39" t="s">
        <v>25</v>
      </c>
      <c r="J51" s="40">
        <v>5000000</v>
      </c>
      <c r="K51" s="40">
        <f t="shared" si="8"/>
        <v>5000000</v>
      </c>
      <c r="L51" s="141" t="s">
        <v>252</v>
      </c>
      <c r="N51" s="185" t="str">
        <f t="shared" si="1"/>
        <v>orang/keg</v>
      </c>
      <c r="O51" s="185">
        <f t="shared" si="2"/>
        <v>1</v>
      </c>
      <c r="P51" s="185" t="str">
        <f t="shared" si="3"/>
        <v>1 orang x 1 keg</v>
      </c>
      <c r="R51" s="190">
        <f t="shared" si="4"/>
        <v>4504504.5045045046</v>
      </c>
      <c r="S51" s="188">
        <v>4500000</v>
      </c>
    </row>
    <row r="52" spans="2:19" ht="67.2" customHeight="1" x14ac:dyDescent="0.25">
      <c r="B52" s="87"/>
      <c r="C52" s="88"/>
      <c r="D52" s="89">
        <f t="shared" si="9"/>
        <v>8</v>
      </c>
      <c r="E52" s="78" t="s">
        <v>104</v>
      </c>
      <c r="F52" s="39">
        <v>1</v>
      </c>
      <c r="G52" s="39" t="s">
        <v>13</v>
      </c>
      <c r="H52" s="39">
        <v>1</v>
      </c>
      <c r="I52" s="39" t="s">
        <v>25</v>
      </c>
      <c r="J52" s="40">
        <v>5000000</v>
      </c>
      <c r="K52" s="40">
        <f t="shared" si="8"/>
        <v>5000000</v>
      </c>
      <c r="L52" s="141" t="s">
        <v>252</v>
      </c>
      <c r="N52" s="185" t="str">
        <f t="shared" si="1"/>
        <v>orang/keg</v>
      </c>
      <c r="O52" s="185">
        <f t="shared" si="2"/>
        <v>1</v>
      </c>
      <c r="P52" s="185" t="str">
        <f t="shared" si="3"/>
        <v>1 orang x 1 keg</v>
      </c>
      <c r="R52" s="190">
        <f t="shared" si="4"/>
        <v>4504504.5045045046</v>
      </c>
      <c r="S52" s="188">
        <v>4500000</v>
      </c>
    </row>
    <row r="53" spans="2:19" ht="67.2" customHeight="1" x14ac:dyDescent="0.25">
      <c r="B53" s="87"/>
      <c r="C53" s="88"/>
      <c r="D53" s="89">
        <f t="shared" si="9"/>
        <v>9</v>
      </c>
      <c r="E53" s="78" t="s">
        <v>105</v>
      </c>
      <c r="F53" s="39">
        <v>1</v>
      </c>
      <c r="G53" s="39" t="s">
        <v>13</v>
      </c>
      <c r="H53" s="39">
        <v>1</v>
      </c>
      <c r="I53" s="39" t="s">
        <v>25</v>
      </c>
      <c r="J53" s="40">
        <v>5000000</v>
      </c>
      <c r="K53" s="40">
        <f t="shared" si="8"/>
        <v>5000000</v>
      </c>
      <c r="L53" s="141" t="s">
        <v>252</v>
      </c>
      <c r="N53" s="185" t="str">
        <f t="shared" si="1"/>
        <v>orang/keg</v>
      </c>
      <c r="O53" s="185">
        <f t="shared" si="2"/>
        <v>1</v>
      </c>
      <c r="P53" s="185" t="str">
        <f t="shared" si="3"/>
        <v>1 orang x 1 keg</v>
      </c>
      <c r="R53" s="190">
        <f t="shared" si="4"/>
        <v>4504504.5045045046</v>
      </c>
      <c r="S53" s="188">
        <v>4500000</v>
      </c>
    </row>
    <row r="54" spans="2:19" ht="67.2" customHeight="1" x14ac:dyDescent="0.25">
      <c r="B54" s="87"/>
      <c r="C54" s="88"/>
      <c r="D54" s="89">
        <f t="shared" si="9"/>
        <v>10</v>
      </c>
      <c r="E54" s="78" t="s">
        <v>106</v>
      </c>
      <c r="F54" s="39">
        <v>1</v>
      </c>
      <c r="G54" s="39" t="s">
        <v>13</v>
      </c>
      <c r="H54" s="39">
        <v>1</v>
      </c>
      <c r="I54" s="39" t="s">
        <v>25</v>
      </c>
      <c r="J54" s="40">
        <v>5000000</v>
      </c>
      <c r="K54" s="40">
        <f t="shared" si="8"/>
        <v>5000000</v>
      </c>
      <c r="L54" s="141" t="s">
        <v>252</v>
      </c>
      <c r="N54" s="185" t="str">
        <f t="shared" si="1"/>
        <v>orang/keg</v>
      </c>
      <c r="O54" s="185">
        <f t="shared" si="2"/>
        <v>1</v>
      </c>
      <c r="P54" s="185" t="str">
        <f t="shared" si="3"/>
        <v>1 orang x 1 keg</v>
      </c>
      <c r="R54" s="190">
        <f t="shared" si="4"/>
        <v>4504504.5045045046</v>
      </c>
      <c r="S54" s="188">
        <v>4500000</v>
      </c>
    </row>
    <row r="55" spans="2:19" ht="67.2" customHeight="1" x14ac:dyDescent="0.25">
      <c r="B55" s="87"/>
      <c r="C55" s="88"/>
      <c r="D55" s="89">
        <f t="shared" si="9"/>
        <v>11</v>
      </c>
      <c r="E55" s="78" t="s">
        <v>107</v>
      </c>
      <c r="F55" s="39">
        <v>1</v>
      </c>
      <c r="G55" s="39" t="s">
        <v>13</v>
      </c>
      <c r="H55" s="39">
        <v>1</v>
      </c>
      <c r="I55" s="39" t="s">
        <v>25</v>
      </c>
      <c r="J55" s="40">
        <v>5000000</v>
      </c>
      <c r="K55" s="40">
        <f t="shared" si="8"/>
        <v>5000000</v>
      </c>
      <c r="L55" s="141" t="s">
        <v>252</v>
      </c>
      <c r="N55" s="185" t="str">
        <f t="shared" si="1"/>
        <v>orang/keg</v>
      </c>
      <c r="O55" s="185">
        <f t="shared" si="2"/>
        <v>1</v>
      </c>
      <c r="P55" s="185" t="str">
        <f t="shared" si="3"/>
        <v>1 orang x 1 keg</v>
      </c>
      <c r="R55" s="190">
        <f t="shared" si="4"/>
        <v>4504504.5045045046</v>
      </c>
      <c r="S55" s="188">
        <v>4500000</v>
      </c>
    </row>
    <row r="56" spans="2:19" ht="67.2" customHeight="1" x14ac:dyDescent="0.25">
      <c r="B56" s="87"/>
      <c r="C56" s="88"/>
      <c r="D56" s="89">
        <f t="shared" si="9"/>
        <v>12</v>
      </c>
      <c r="E56" s="78" t="s">
        <v>146</v>
      </c>
      <c r="F56" s="39">
        <v>1</v>
      </c>
      <c r="G56" s="39" t="s">
        <v>13</v>
      </c>
      <c r="H56" s="39">
        <v>1</v>
      </c>
      <c r="I56" s="39" t="s">
        <v>25</v>
      </c>
      <c r="J56" s="40">
        <v>5000000</v>
      </c>
      <c r="K56" s="40">
        <f t="shared" si="8"/>
        <v>5000000</v>
      </c>
      <c r="L56" s="141" t="s">
        <v>252</v>
      </c>
      <c r="N56" s="185" t="str">
        <f t="shared" si="1"/>
        <v>orang/keg</v>
      </c>
      <c r="O56" s="185">
        <f t="shared" si="2"/>
        <v>1</v>
      </c>
      <c r="P56" s="185" t="str">
        <f t="shared" si="3"/>
        <v>1 orang x 1 keg</v>
      </c>
      <c r="R56" s="190">
        <f t="shared" si="4"/>
        <v>4504504.5045045046</v>
      </c>
      <c r="S56" s="188">
        <v>4500000</v>
      </c>
    </row>
    <row r="57" spans="2:19" ht="67.2" customHeight="1" x14ac:dyDescent="0.25">
      <c r="B57" s="87"/>
      <c r="C57" s="88"/>
      <c r="D57" s="89">
        <f t="shared" si="9"/>
        <v>13</v>
      </c>
      <c r="E57" s="78" t="s">
        <v>108</v>
      </c>
      <c r="F57" s="39">
        <v>1</v>
      </c>
      <c r="G57" s="39" t="s">
        <v>13</v>
      </c>
      <c r="H57" s="39">
        <v>1</v>
      </c>
      <c r="I57" s="39" t="s">
        <v>25</v>
      </c>
      <c r="J57" s="40">
        <v>5000000</v>
      </c>
      <c r="K57" s="40">
        <f t="shared" si="8"/>
        <v>5000000</v>
      </c>
      <c r="L57" s="141" t="s">
        <v>252</v>
      </c>
      <c r="N57" s="185" t="str">
        <f t="shared" si="1"/>
        <v>orang/keg</v>
      </c>
      <c r="O57" s="185">
        <f t="shared" si="2"/>
        <v>1</v>
      </c>
      <c r="P57" s="185" t="str">
        <f t="shared" si="3"/>
        <v>1 orang x 1 keg</v>
      </c>
      <c r="R57" s="190">
        <f t="shared" si="4"/>
        <v>4504504.5045045046</v>
      </c>
      <c r="S57" s="188">
        <v>4500000</v>
      </c>
    </row>
    <row r="58" spans="2:19" ht="30" customHeight="1" x14ac:dyDescent="0.25">
      <c r="B58" s="87"/>
      <c r="C58" s="88"/>
      <c r="D58" s="89">
        <f t="shared" si="9"/>
        <v>14</v>
      </c>
      <c r="E58" s="78" t="s">
        <v>205</v>
      </c>
      <c r="F58" s="39">
        <v>34</v>
      </c>
      <c r="G58" s="39" t="s">
        <v>13</v>
      </c>
      <c r="H58" s="39">
        <v>5</v>
      </c>
      <c r="I58" s="39" t="s">
        <v>26</v>
      </c>
      <c r="J58" s="40">
        <v>200000</v>
      </c>
      <c r="K58" s="40">
        <f t="shared" si="8"/>
        <v>34000000</v>
      </c>
      <c r="L58" s="141" t="s">
        <v>253</v>
      </c>
      <c r="N58" s="185" t="str">
        <f t="shared" si="1"/>
        <v>orang/hari</v>
      </c>
      <c r="O58" s="185">
        <f t="shared" si="2"/>
        <v>170</v>
      </c>
      <c r="P58" s="185" t="str">
        <f t="shared" si="3"/>
        <v>34 orang x 5 hari</v>
      </c>
      <c r="R58" s="190">
        <f t="shared" si="4"/>
        <v>180180.18018018018</v>
      </c>
      <c r="S58" s="188">
        <v>180000</v>
      </c>
    </row>
    <row r="59" spans="2:19" ht="30" customHeight="1" x14ac:dyDescent="0.25">
      <c r="B59" s="87"/>
      <c r="C59" s="88"/>
      <c r="D59" s="89">
        <f t="shared" si="9"/>
        <v>15</v>
      </c>
      <c r="E59" s="78" t="s">
        <v>70</v>
      </c>
      <c r="F59" s="39">
        <v>10</v>
      </c>
      <c r="G59" s="39" t="s">
        <v>13</v>
      </c>
      <c r="H59" s="39">
        <v>1</v>
      </c>
      <c r="I59" s="39" t="s">
        <v>26</v>
      </c>
      <c r="J59" s="40">
        <v>250000</v>
      </c>
      <c r="K59" s="40">
        <f t="shared" si="8"/>
        <v>2500000</v>
      </c>
      <c r="L59" s="141" t="s">
        <v>253</v>
      </c>
      <c r="N59" s="185" t="str">
        <f t="shared" si="1"/>
        <v>orang/hari</v>
      </c>
      <c r="O59" s="185">
        <f t="shared" si="2"/>
        <v>10</v>
      </c>
      <c r="P59" s="185" t="str">
        <f t="shared" si="3"/>
        <v>10 orang x 1 hari</v>
      </c>
      <c r="R59" s="190">
        <f t="shared" si="4"/>
        <v>225225.22522522524</v>
      </c>
      <c r="S59" s="188">
        <v>225000</v>
      </c>
    </row>
    <row r="60" spans="2:19" ht="30" customHeight="1" x14ac:dyDescent="0.25">
      <c r="B60" s="87"/>
      <c r="C60" s="88"/>
      <c r="D60" s="89">
        <f t="shared" si="9"/>
        <v>16</v>
      </c>
      <c r="E60" s="78" t="s">
        <v>109</v>
      </c>
      <c r="F60" s="39">
        <v>10</v>
      </c>
      <c r="G60" s="39" t="s">
        <v>13</v>
      </c>
      <c r="H60" s="39">
        <v>1</v>
      </c>
      <c r="I60" s="39" t="s">
        <v>26</v>
      </c>
      <c r="J60" s="40">
        <v>200000</v>
      </c>
      <c r="K60" s="40">
        <f t="shared" si="8"/>
        <v>2000000</v>
      </c>
      <c r="L60" s="141" t="s">
        <v>253</v>
      </c>
      <c r="N60" s="185" t="str">
        <f t="shared" si="1"/>
        <v>orang/hari</v>
      </c>
      <c r="O60" s="185">
        <f t="shared" si="2"/>
        <v>10</v>
      </c>
      <c r="P60" s="185" t="str">
        <f t="shared" si="3"/>
        <v>10 orang x 1 hari</v>
      </c>
      <c r="R60" s="190">
        <f t="shared" si="4"/>
        <v>180180.18018018018</v>
      </c>
      <c r="S60" s="188">
        <v>180000</v>
      </c>
    </row>
    <row r="61" spans="2:19" ht="30" customHeight="1" thickBot="1" x14ac:dyDescent="0.3">
      <c r="B61" s="90"/>
      <c r="C61" s="91"/>
      <c r="D61" s="92">
        <f t="shared" si="9"/>
        <v>17</v>
      </c>
      <c r="E61" s="80" t="s">
        <v>38</v>
      </c>
      <c r="F61" s="42">
        <v>20</v>
      </c>
      <c r="G61" s="42" t="s">
        <v>13</v>
      </c>
      <c r="H61" s="42">
        <v>1</v>
      </c>
      <c r="I61" s="42" t="s">
        <v>26</v>
      </c>
      <c r="J61" s="43">
        <v>150000</v>
      </c>
      <c r="K61" s="40">
        <f t="shared" si="8"/>
        <v>3000000</v>
      </c>
      <c r="L61" s="141" t="s">
        <v>253</v>
      </c>
      <c r="N61" s="185" t="str">
        <f t="shared" si="1"/>
        <v>orang/hari</v>
      </c>
      <c r="O61" s="185">
        <f t="shared" si="2"/>
        <v>20</v>
      </c>
      <c r="P61" s="185" t="str">
        <f t="shared" si="3"/>
        <v>20 orang x 1 hari</v>
      </c>
      <c r="R61" s="190">
        <f t="shared" si="4"/>
        <v>135135.13513513515</v>
      </c>
      <c r="S61" s="188">
        <v>135000</v>
      </c>
    </row>
    <row r="62" spans="2:19" ht="16.8" thickBot="1" x14ac:dyDescent="0.3">
      <c r="B62" s="103"/>
      <c r="C62" s="104"/>
      <c r="D62" s="104"/>
      <c r="E62" s="68"/>
      <c r="F62" s="105"/>
      <c r="G62" s="105"/>
      <c r="H62" s="105"/>
      <c r="I62" s="105"/>
      <c r="J62" s="106"/>
      <c r="K62" s="106"/>
      <c r="L62" s="142"/>
      <c r="N62" s="185" t="str">
        <f t="shared" si="1"/>
        <v/>
      </c>
      <c r="O62" s="185" t="str">
        <f t="shared" si="2"/>
        <v/>
      </c>
      <c r="P62" s="185" t="str">
        <f t="shared" si="3"/>
        <v/>
      </c>
      <c r="R62" s="190" t="str">
        <f t="shared" si="4"/>
        <v/>
      </c>
    </row>
    <row r="63" spans="2:19" ht="30" customHeight="1" x14ac:dyDescent="0.25">
      <c r="B63" s="81"/>
      <c r="C63" s="82" t="s">
        <v>210</v>
      </c>
      <c r="D63" s="83"/>
      <c r="E63" s="93" t="s">
        <v>72</v>
      </c>
      <c r="F63" s="94"/>
      <c r="G63" s="95"/>
      <c r="H63" s="95"/>
      <c r="I63" s="95"/>
      <c r="J63" s="96"/>
      <c r="K63" s="97">
        <f>SUM(K64:K69)</f>
        <v>134750000</v>
      </c>
      <c r="L63" s="139"/>
      <c r="N63" s="185" t="str">
        <f t="shared" si="1"/>
        <v/>
      </c>
      <c r="O63" s="185" t="str">
        <f t="shared" si="2"/>
        <v/>
      </c>
      <c r="P63" s="185" t="str">
        <f t="shared" si="3"/>
        <v/>
      </c>
      <c r="R63" s="190" t="str">
        <f t="shared" si="4"/>
        <v/>
      </c>
    </row>
    <row r="64" spans="2:19" ht="30" customHeight="1" x14ac:dyDescent="0.25">
      <c r="B64" s="87"/>
      <c r="C64" s="88"/>
      <c r="D64" s="89">
        <v>1</v>
      </c>
      <c r="E64" s="107" t="s">
        <v>73</v>
      </c>
      <c r="F64" s="13">
        <v>10</v>
      </c>
      <c r="G64" s="14" t="s">
        <v>43</v>
      </c>
      <c r="H64" s="14">
        <v>1</v>
      </c>
      <c r="I64" s="14" t="s">
        <v>36</v>
      </c>
      <c r="J64" s="15">
        <v>300000</v>
      </c>
      <c r="K64" s="40">
        <f t="shared" ref="K64:K69" si="10">F64*H64*J64</f>
        <v>3000000</v>
      </c>
      <c r="L64" s="141" t="s">
        <v>254</v>
      </c>
      <c r="N64" s="185" t="str">
        <f t="shared" si="1"/>
        <v>buah/kali</v>
      </c>
      <c r="O64" s="185">
        <f t="shared" si="2"/>
        <v>10</v>
      </c>
      <c r="P64" s="185" t="str">
        <f t="shared" si="3"/>
        <v>10 buah x 1 kali</v>
      </c>
      <c r="R64" s="190">
        <f t="shared" si="4"/>
        <v>270270.2702702703</v>
      </c>
      <c r="S64" s="188">
        <v>270000</v>
      </c>
    </row>
    <row r="65" spans="2:19" ht="30" customHeight="1" x14ac:dyDescent="0.25">
      <c r="B65" s="87"/>
      <c r="C65" s="88"/>
      <c r="D65" s="89">
        <f>D64+1</f>
        <v>2</v>
      </c>
      <c r="E65" s="107" t="s">
        <v>110</v>
      </c>
      <c r="F65" s="13">
        <v>20</v>
      </c>
      <c r="G65" s="14" t="s">
        <v>54</v>
      </c>
      <c r="H65" s="14">
        <v>1</v>
      </c>
      <c r="I65" s="14" t="s">
        <v>36</v>
      </c>
      <c r="J65" s="15">
        <v>40000</v>
      </c>
      <c r="K65" s="40">
        <f t="shared" si="10"/>
        <v>800000</v>
      </c>
      <c r="L65" s="141" t="s">
        <v>257</v>
      </c>
      <c r="N65" s="185" t="str">
        <f t="shared" si="1"/>
        <v>kotak/kali</v>
      </c>
      <c r="O65" s="185">
        <f t="shared" si="2"/>
        <v>20</v>
      </c>
      <c r="P65" s="185" t="str">
        <f t="shared" si="3"/>
        <v>20 kotak x 1 kali</v>
      </c>
      <c r="R65" s="190">
        <f t="shared" si="4"/>
        <v>36036.036036036036</v>
      </c>
      <c r="S65" s="188">
        <v>36000</v>
      </c>
    </row>
    <row r="66" spans="2:19" ht="30" customHeight="1" x14ac:dyDescent="0.25">
      <c r="B66" s="87"/>
      <c r="C66" s="88"/>
      <c r="D66" s="89">
        <f t="shared" ref="D66:D69" si="11">D65+1</f>
        <v>3</v>
      </c>
      <c r="E66" s="107" t="s">
        <v>111</v>
      </c>
      <c r="F66" s="13">
        <v>7000</v>
      </c>
      <c r="G66" s="14" t="s">
        <v>54</v>
      </c>
      <c r="H66" s="14">
        <v>1</v>
      </c>
      <c r="I66" s="14" t="s">
        <v>36</v>
      </c>
      <c r="J66" s="15">
        <v>15000</v>
      </c>
      <c r="K66" s="40">
        <f t="shared" si="10"/>
        <v>105000000</v>
      </c>
      <c r="L66" s="141" t="s">
        <v>255</v>
      </c>
      <c r="N66" s="185" t="str">
        <f t="shared" si="1"/>
        <v>kotak/kali</v>
      </c>
      <c r="O66" s="185">
        <f t="shared" si="2"/>
        <v>7000</v>
      </c>
      <c r="P66" s="185" t="str">
        <f t="shared" si="3"/>
        <v>7000 kotak x 1 kali</v>
      </c>
      <c r="R66" s="190">
        <f t="shared" si="4"/>
        <v>13513.513513513513</v>
      </c>
      <c r="S66" s="188">
        <v>13500</v>
      </c>
    </row>
    <row r="67" spans="2:19" ht="40.799999999999997" customHeight="1" x14ac:dyDescent="0.25">
      <c r="B67" s="87"/>
      <c r="C67" s="88"/>
      <c r="D67" s="89">
        <f t="shared" si="11"/>
        <v>4</v>
      </c>
      <c r="E67" s="107" t="s">
        <v>113</v>
      </c>
      <c r="F67" s="13">
        <v>400</v>
      </c>
      <c r="G67" s="14" t="s">
        <v>54</v>
      </c>
      <c r="H67" s="14">
        <v>1</v>
      </c>
      <c r="I67" s="14" t="s">
        <v>36</v>
      </c>
      <c r="J67" s="15">
        <v>15000</v>
      </c>
      <c r="K67" s="40">
        <f t="shared" si="10"/>
        <v>6000000</v>
      </c>
      <c r="L67" s="141" t="s">
        <v>255</v>
      </c>
      <c r="N67" s="185" t="str">
        <f t="shared" si="1"/>
        <v>kotak/kali</v>
      </c>
      <c r="O67" s="185">
        <f t="shared" si="2"/>
        <v>400</v>
      </c>
      <c r="P67" s="185" t="str">
        <f t="shared" si="3"/>
        <v>400 kotak x 1 kali</v>
      </c>
      <c r="R67" s="190">
        <f t="shared" si="4"/>
        <v>13513.513513513513</v>
      </c>
      <c r="S67" s="188">
        <v>13500</v>
      </c>
    </row>
    <row r="68" spans="2:19" ht="51.6" customHeight="1" x14ac:dyDescent="0.25">
      <c r="B68" s="87"/>
      <c r="C68" s="88"/>
      <c r="D68" s="89">
        <f t="shared" si="11"/>
        <v>5</v>
      </c>
      <c r="E68" s="107" t="s">
        <v>112</v>
      </c>
      <c r="F68" s="34">
        <v>400</v>
      </c>
      <c r="G68" s="35" t="s">
        <v>54</v>
      </c>
      <c r="H68" s="14">
        <v>1</v>
      </c>
      <c r="I68" s="35" t="s">
        <v>36</v>
      </c>
      <c r="J68" s="36">
        <v>35000</v>
      </c>
      <c r="K68" s="40">
        <f t="shared" si="10"/>
        <v>14000000</v>
      </c>
      <c r="L68" s="141" t="s">
        <v>256</v>
      </c>
      <c r="N68" s="185" t="str">
        <f t="shared" si="1"/>
        <v>kotak/kali</v>
      </c>
      <c r="O68" s="185">
        <f t="shared" si="2"/>
        <v>400</v>
      </c>
      <c r="P68" s="185" t="str">
        <f t="shared" si="3"/>
        <v>400 kotak x 1 kali</v>
      </c>
      <c r="R68" s="190">
        <f t="shared" si="4"/>
        <v>31531.531531531531</v>
      </c>
      <c r="S68" s="188">
        <v>31500</v>
      </c>
    </row>
    <row r="69" spans="2:19" ht="40.799999999999997" customHeight="1" thickBot="1" x14ac:dyDescent="0.3">
      <c r="B69" s="87"/>
      <c r="C69" s="88"/>
      <c r="D69" s="89">
        <f t="shared" si="11"/>
        <v>6</v>
      </c>
      <c r="E69" s="107" t="s">
        <v>114</v>
      </c>
      <c r="F69" s="34">
        <f>5*34</f>
        <v>170</v>
      </c>
      <c r="G69" s="35" t="s">
        <v>54</v>
      </c>
      <c r="H69" s="14">
        <v>1</v>
      </c>
      <c r="I69" s="35" t="s">
        <v>36</v>
      </c>
      <c r="J69" s="36">
        <v>35000</v>
      </c>
      <c r="K69" s="40">
        <f t="shared" si="10"/>
        <v>5950000</v>
      </c>
      <c r="L69" s="141" t="s">
        <v>256</v>
      </c>
      <c r="N69" s="185" t="str">
        <f t="shared" si="1"/>
        <v>kotak/kali</v>
      </c>
      <c r="O69" s="185">
        <f t="shared" si="2"/>
        <v>170</v>
      </c>
      <c r="P69" s="185" t="str">
        <f t="shared" si="3"/>
        <v>170 kotak x 1 kali</v>
      </c>
      <c r="R69" s="190">
        <f t="shared" si="4"/>
        <v>31531.531531531531</v>
      </c>
      <c r="S69" s="188">
        <v>31500</v>
      </c>
    </row>
    <row r="70" spans="2:19" ht="16.8" thickBot="1" x14ac:dyDescent="0.3">
      <c r="B70" s="103"/>
      <c r="C70" s="104"/>
      <c r="D70" s="104"/>
      <c r="E70" s="68"/>
      <c r="F70" s="105"/>
      <c r="G70" s="105"/>
      <c r="H70" s="105"/>
      <c r="I70" s="105"/>
      <c r="J70" s="106"/>
      <c r="K70" s="106"/>
      <c r="L70" s="142"/>
      <c r="N70" s="185" t="str">
        <f t="shared" si="1"/>
        <v/>
      </c>
      <c r="O70" s="185" t="str">
        <f t="shared" si="2"/>
        <v/>
      </c>
      <c r="P70" s="185" t="str">
        <f t="shared" si="3"/>
        <v/>
      </c>
      <c r="R70" s="190" t="str">
        <f t="shared" si="4"/>
        <v/>
      </c>
    </row>
    <row r="71" spans="2:19" ht="30" customHeight="1" x14ac:dyDescent="0.25">
      <c r="B71" s="81"/>
      <c r="C71" s="82" t="s">
        <v>211</v>
      </c>
      <c r="D71" s="83"/>
      <c r="E71" s="93" t="s">
        <v>71</v>
      </c>
      <c r="F71" s="94"/>
      <c r="G71" s="95"/>
      <c r="H71" s="95"/>
      <c r="I71" s="95"/>
      <c r="J71" s="96"/>
      <c r="K71" s="97">
        <f>SUM(K72:K76)</f>
        <v>228750000</v>
      </c>
      <c r="L71" s="139"/>
      <c r="N71" s="185" t="str">
        <f t="shared" si="1"/>
        <v/>
      </c>
      <c r="O71" s="185" t="str">
        <f t="shared" si="2"/>
        <v/>
      </c>
      <c r="P71" s="185" t="str">
        <f t="shared" si="3"/>
        <v/>
      </c>
      <c r="R71" s="190" t="str">
        <f t="shared" si="4"/>
        <v/>
      </c>
    </row>
    <row r="72" spans="2:19" ht="40.799999999999997" customHeight="1" x14ac:dyDescent="0.25">
      <c r="B72" s="87"/>
      <c r="C72" s="88"/>
      <c r="D72" s="89">
        <v>1</v>
      </c>
      <c r="E72" s="107" t="s">
        <v>21</v>
      </c>
      <c r="F72" s="13">
        <v>5000</v>
      </c>
      <c r="G72" s="14" t="s">
        <v>1</v>
      </c>
      <c r="H72" s="14">
        <v>1</v>
      </c>
      <c r="I72" s="14" t="s">
        <v>25</v>
      </c>
      <c r="J72" s="15">
        <v>7000</v>
      </c>
      <c r="K72" s="40">
        <f t="shared" ref="K72:K74" si="12">F72*H72*J72</f>
        <v>35000000</v>
      </c>
      <c r="L72" s="141" t="s">
        <v>258</v>
      </c>
      <c r="N72" s="185" t="str">
        <f t="shared" si="1"/>
        <v>set/keg</v>
      </c>
      <c r="O72" s="185">
        <f t="shared" si="2"/>
        <v>5000</v>
      </c>
      <c r="P72" s="185" t="str">
        <f t="shared" si="3"/>
        <v>5000 set x 1 keg</v>
      </c>
      <c r="R72" s="190">
        <f t="shared" si="4"/>
        <v>6306.3063063063064</v>
      </c>
      <c r="S72" s="188">
        <v>6300</v>
      </c>
    </row>
    <row r="73" spans="2:19" ht="30" customHeight="1" x14ac:dyDescent="0.25">
      <c r="B73" s="87"/>
      <c r="C73" s="88"/>
      <c r="D73" s="89">
        <f>D72+1</f>
        <v>2</v>
      </c>
      <c r="E73" s="107" t="s">
        <v>42</v>
      </c>
      <c r="F73" s="13">
        <v>200</v>
      </c>
      <c r="G73" s="14" t="s">
        <v>43</v>
      </c>
      <c r="H73" s="14">
        <v>1</v>
      </c>
      <c r="I73" s="14" t="s">
        <v>25</v>
      </c>
      <c r="J73" s="15">
        <v>50000</v>
      </c>
      <c r="K73" s="40">
        <f t="shared" si="12"/>
        <v>10000000</v>
      </c>
      <c r="L73" s="141" t="s">
        <v>259</v>
      </c>
      <c r="N73" s="185" t="str">
        <f t="shared" si="1"/>
        <v>buah/keg</v>
      </c>
      <c r="O73" s="185">
        <f t="shared" si="2"/>
        <v>200</v>
      </c>
      <c r="P73" s="185" t="str">
        <f t="shared" si="3"/>
        <v>200 buah x 1 keg</v>
      </c>
      <c r="R73" s="190">
        <f t="shared" si="4"/>
        <v>45045.045045045044</v>
      </c>
      <c r="S73" s="188">
        <v>45000</v>
      </c>
    </row>
    <row r="74" spans="2:19" ht="63" customHeight="1" x14ac:dyDescent="0.25">
      <c r="B74" s="87"/>
      <c r="C74" s="88"/>
      <c r="D74" s="89">
        <f t="shared" ref="D74:D76" si="13">D73+1</f>
        <v>3</v>
      </c>
      <c r="E74" s="107" t="s">
        <v>52</v>
      </c>
      <c r="F74" s="34">
        <v>300</v>
      </c>
      <c r="G74" s="35" t="s">
        <v>4</v>
      </c>
      <c r="H74" s="35">
        <v>1</v>
      </c>
      <c r="I74" s="35" t="s">
        <v>25</v>
      </c>
      <c r="J74" s="36">
        <v>25000</v>
      </c>
      <c r="K74" s="40">
        <f t="shared" si="12"/>
        <v>7500000</v>
      </c>
      <c r="L74" s="133" t="s">
        <v>290</v>
      </c>
      <c r="N74" s="185" t="str">
        <f t="shared" si="1"/>
        <v>pcs/keg</v>
      </c>
      <c r="O74" s="185">
        <f t="shared" si="2"/>
        <v>300</v>
      </c>
      <c r="P74" s="185" t="str">
        <f t="shared" si="3"/>
        <v>300 pcs x 1 keg</v>
      </c>
      <c r="R74" s="190">
        <f t="shared" si="4"/>
        <v>22522.522522522522</v>
      </c>
      <c r="S74" s="188">
        <v>22500</v>
      </c>
    </row>
    <row r="75" spans="2:19" ht="41.4" customHeight="1" x14ac:dyDescent="0.25">
      <c r="B75" s="112"/>
      <c r="C75" s="100"/>
      <c r="D75" s="89">
        <f t="shared" si="13"/>
        <v>4</v>
      </c>
      <c r="E75" s="12" t="s">
        <v>293</v>
      </c>
      <c r="F75" s="35">
        <v>1000</v>
      </c>
      <c r="G75" s="35" t="s">
        <v>4</v>
      </c>
      <c r="H75" s="35">
        <v>1</v>
      </c>
      <c r="I75" s="35" t="s">
        <v>25</v>
      </c>
      <c r="J75" s="53">
        <v>120000</v>
      </c>
      <c r="K75" s="54">
        <f t="shared" ref="K75:K76" si="14">F75*H75*J75</f>
        <v>120000000</v>
      </c>
      <c r="L75" s="133" t="s">
        <v>294</v>
      </c>
      <c r="N75" s="185" t="str">
        <f t="shared" si="1"/>
        <v>pcs/keg</v>
      </c>
      <c r="O75" s="185">
        <f t="shared" si="2"/>
        <v>1000</v>
      </c>
      <c r="P75" s="185" t="str">
        <f t="shared" si="3"/>
        <v>1000 pcs x 1 keg</v>
      </c>
      <c r="R75" s="190">
        <f t="shared" si="4"/>
        <v>108108.10810810811</v>
      </c>
      <c r="S75" s="188">
        <v>108000</v>
      </c>
    </row>
    <row r="76" spans="2:19" ht="141.6" customHeight="1" thickBot="1" x14ac:dyDescent="0.3">
      <c r="B76" s="113"/>
      <c r="C76" s="114"/>
      <c r="D76" s="92">
        <f t="shared" si="13"/>
        <v>5</v>
      </c>
      <c r="E76" s="57" t="s">
        <v>204</v>
      </c>
      <c r="F76" s="37">
        <v>225</v>
      </c>
      <c r="G76" s="37" t="s">
        <v>4</v>
      </c>
      <c r="H76" s="37">
        <v>1</v>
      </c>
      <c r="I76" s="37" t="s">
        <v>25</v>
      </c>
      <c r="J76" s="58">
        <v>250000</v>
      </c>
      <c r="K76" s="59">
        <f t="shared" si="14"/>
        <v>56250000</v>
      </c>
      <c r="L76" s="130" t="s">
        <v>260</v>
      </c>
      <c r="N76" s="185" t="str">
        <f t="shared" ref="N76:N139" si="15">IF(F76="","",G76&amp;"/"&amp;I76)</f>
        <v>pcs/keg</v>
      </c>
      <c r="O76" s="185">
        <f t="shared" ref="O76:O139" si="16">IF(G76="","",F76*H76)</f>
        <v>225</v>
      </c>
      <c r="P76" s="185" t="str">
        <f t="shared" ref="P76:P139" si="17">IF(F76="","",F76&amp;" "&amp;G76&amp;" x "&amp;H76&amp;" "&amp;I76)</f>
        <v>225 pcs x 1 keg</v>
      </c>
      <c r="R76" s="190">
        <f t="shared" ref="R76:R139" si="18">IF(J76="","",J76*(100/111))</f>
        <v>225225.22522522524</v>
      </c>
      <c r="S76" s="188">
        <v>225000</v>
      </c>
    </row>
    <row r="77" spans="2:19" ht="16.8" thickBot="1" x14ac:dyDescent="0.3">
      <c r="B77" s="26"/>
      <c r="C77" s="77"/>
      <c r="D77" s="77"/>
      <c r="E77" s="27"/>
      <c r="F77" s="28"/>
      <c r="G77" s="29"/>
      <c r="H77" s="29"/>
      <c r="I77" s="29"/>
      <c r="J77" s="30"/>
      <c r="K77" s="135"/>
      <c r="L77" s="138"/>
      <c r="N77" s="185" t="str">
        <f t="shared" si="15"/>
        <v/>
      </c>
      <c r="O77" s="185" t="str">
        <f t="shared" si="16"/>
        <v/>
      </c>
      <c r="P77" s="185" t="str">
        <f t="shared" si="17"/>
        <v/>
      </c>
      <c r="R77" s="190" t="str">
        <f t="shared" si="18"/>
        <v/>
      </c>
    </row>
    <row r="78" spans="2:19" ht="30" customHeight="1" x14ac:dyDescent="0.25">
      <c r="B78" s="81" t="s">
        <v>6</v>
      </c>
      <c r="C78" s="82"/>
      <c r="D78" s="83"/>
      <c r="E78" s="93" t="s">
        <v>212</v>
      </c>
      <c r="F78" s="94"/>
      <c r="G78" s="95"/>
      <c r="H78" s="95"/>
      <c r="I78" s="95"/>
      <c r="J78" s="96"/>
      <c r="K78" s="97">
        <f>K79+K93+K101+K121</f>
        <v>1591905000</v>
      </c>
      <c r="L78" s="139"/>
      <c r="N78" s="185" t="str">
        <f t="shared" si="15"/>
        <v/>
      </c>
      <c r="O78" s="185" t="str">
        <f t="shared" si="16"/>
        <v/>
      </c>
      <c r="P78" s="185" t="str">
        <f t="shared" si="17"/>
        <v/>
      </c>
      <c r="R78" s="190" t="str">
        <f t="shared" si="18"/>
        <v/>
      </c>
    </row>
    <row r="79" spans="2:19" ht="30" customHeight="1" thickBot="1" x14ac:dyDescent="0.3">
      <c r="B79" s="112"/>
      <c r="C79" s="85" t="s">
        <v>128</v>
      </c>
      <c r="D79" s="86"/>
      <c r="E79" s="98" t="s">
        <v>165</v>
      </c>
      <c r="F79" s="99"/>
      <c r="G79" s="100"/>
      <c r="H79" s="100"/>
      <c r="I79" s="100"/>
      <c r="J79" s="101"/>
      <c r="K79" s="102">
        <f>SUM(K80:K91)</f>
        <v>493600000</v>
      </c>
      <c r="L79" s="140"/>
      <c r="N79" s="185" t="str">
        <f t="shared" si="15"/>
        <v/>
      </c>
      <c r="O79" s="185" t="str">
        <f t="shared" si="16"/>
        <v/>
      </c>
      <c r="P79" s="185" t="str">
        <f t="shared" si="17"/>
        <v/>
      </c>
      <c r="R79" s="190" t="str">
        <f t="shared" si="18"/>
        <v/>
      </c>
    </row>
    <row r="80" spans="2:19" ht="69" customHeight="1" x14ac:dyDescent="0.25">
      <c r="B80" s="116"/>
      <c r="C80" s="126"/>
      <c r="D80" s="118">
        <v>1</v>
      </c>
      <c r="E80" s="63" t="s">
        <v>55</v>
      </c>
      <c r="F80" s="71">
        <v>1</v>
      </c>
      <c r="G80" s="48" t="s">
        <v>1</v>
      </c>
      <c r="H80" s="48">
        <v>6</v>
      </c>
      <c r="I80" s="48" t="s">
        <v>26</v>
      </c>
      <c r="J80" s="72">
        <v>10000000</v>
      </c>
      <c r="K80" s="72">
        <f t="shared" ref="K80:K91" si="19">+J80*H80*F80</f>
        <v>60000000</v>
      </c>
      <c r="L80" s="11" t="s">
        <v>261</v>
      </c>
      <c r="N80" s="185" t="str">
        <f t="shared" si="15"/>
        <v>set/hari</v>
      </c>
      <c r="O80" s="185">
        <f t="shared" si="16"/>
        <v>6</v>
      </c>
      <c r="P80" s="185" t="str">
        <f t="shared" si="17"/>
        <v>1 set x 6 hari</v>
      </c>
      <c r="R80" s="190">
        <f t="shared" si="18"/>
        <v>9009009.0090090092</v>
      </c>
      <c r="S80" s="188">
        <v>9000000</v>
      </c>
    </row>
    <row r="81" spans="2:19" ht="103.8" customHeight="1" x14ac:dyDescent="0.25">
      <c r="B81" s="112"/>
      <c r="C81" s="85"/>
      <c r="D81" s="89">
        <f>D80+1</f>
        <v>2</v>
      </c>
      <c r="E81" s="12" t="s">
        <v>179</v>
      </c>
      <c r="F81" s="13">
        <v>1</v>
      </c>
      <c r="G81" s="14" t="s">
        <v>1</v>
      </c>
      <c r="H81" s="14">
        <v>6</v>
      </c>
      <c r="I81" s="14" t="s">
        <v>26</v>
      </c>
      <c r="J81" s="15">
        <v>20000000</v>
      </c>
      <c r="K81" s="72">
        <f t="shared" si="19"/>
        <v>120000000</v>
      </c>
      <c r="L81" s="143" t="s">
        <v>291</v>
      </c>
      <c r="N81" s="185" t="str">
        <f t="shared" si="15"/>
        <v>set/hari</v>
      </c>
      <c r="O81" s="185">
        <f t="shared" si="16"/>
        <v>6</v>
      </c>
      <c r="P81" s="185" t="str">
        <f t="shared" si="17"/>
        <v>1 set x 6 hari</v>
      </c>
      <c r="R81" s="190">
        <f t="shared" si="18"/>
        <v>18018018.018018018</v>
      </c>
      <c r="S81" s="188">
        <v>18000000</v>
      </c>
    </row>
    <row r="82" spans="2:19" ht="50.4" customHeight="1" x14ac:dyDescent="0.25">
      <c r="B82" s="112"/>
      <c r="C82" s="85"/>
      <c r="D82" s="89">
        <f t="shared" ref="D82:D91" si="20">D81+1</f>
        <v>3</v>
      </c>
      <c r="E82" s="12" t="s">
        <v>30</v>
      </c>
      <c r="F82" s="13">
        <v>1</v>
      </c>
      <c r="G82" s="14" t="s">
        <v>1</v>
      </c>
      <c r="H82" s="14">
        <v>6</v>
      </c>
      <c r="I82" s="14" t="s">
        <v>26</v>
      </c>
      <c r="J82" s="15">
        <v>10000000</v>
      </c>
      <c r="K82" s="72">
        <f t="shared" si="19"/>
        <v>60000000</v>
      </c>
      <c r="L82" s="12" t="s">
        <v>242</v>
      </c>
      <c r="N82" s="185" t="str">
        <f t="shared" si="15"/>
        <v>set/hari</v>
      </c>
      <c r="O82" s="185">
        <f t="shared" si="16"/>
        <v>6</v>
      </c>
      <c r="P82" s="185" t="str">
        <f t="shared" si="17"/>
        <v>1 set x 6 hari</v>
      </c>
      <c r="R82" s="190">
        <f t="shared" si="18"/>
        <v>9009009.0090090092</v>
      </c>
      <c r="S82" s="188">
        <v>9000000</v>
      </c>
    </row>
    <row r="83" spans="2:19" ht="37.049999999999997" customHeight="1" x14ac:dyDescent="0.25">
      <c r="B83" s="112"/>
      <c r="C83" s="85"/>
      <c r="D83" s="89">
        <f t="shared" si="20"/>
        <v>4</v>
      </c>
      <c r="E83" s="12" t="s">
        <v>56</v>
      </c>
      <c r="F83" s="13">
        <v>18</v>
      </c>
      <c r="G83" s="14" t="s">
        <v>57</v>
      </c>
      <c r="H83" s="14">
        <v>6</v>
      </c>
      <c r="I83" s="14" t="s">
        <v>26</v>
      </c>
      <c r="J83" s="15">
        <v>1000000</v>
      </c>
      <c r="K83" s="72">
        <f t="shared" si="19"/>
        <v>108000000</v>
      </c>
      <c r="L83" s="144" t="s">
        <v>243</v>
      </c>
      <c r="N83" s="185" t="str">
        <f t="shared" si="15"/>
        <v>m2/hari</v>
      </c>
      <c r="O83" s="185">
        <f t="shared" si="16"/>
        <v>108</v>
      </c>
      <c r="P83" s="185" t="str">
        <f t="shared" si="17"/>
        <v>18 m2 x 6 hari</v>
      </c>
      <c r="R83" s="190">
        <f t="shared" si="18"/>
        <v>900900.90090090095</v>
      </c>
      <c r="S83" s="188">
        <v>9000000</v>
      </c>
    </row>
    <row r="84" spans="2:19" ht="37.049999999999997" customHeight="1" x14ac:dyDescent="0.25">
      <c r="B84" s="112"/>
      <c r="C84" s="85"/>
      <c r="D84" s="89">
        <f t="shared" si="20"/>
        <v>5</v>
      </c>
      <c r="E84" s="12" t="s">
        <v>77</v>
      </c>
      <c r="F84" s="13">
        <v>1</v>
      </c>
      <c r="G84" s="14" t="s">
        <v>1</v>
      </c>
      <c r="H84" s="14">
        <v>6</v>
      </c>
      <c r="I84" s="14" t="s">
        <v>26</v>
      </c>
      <c r="J84" s="15">
        <v>2500000</v>
      </c>
      <c r="K84" s="72">
        <f t="shared" si="19"/>
        <v>15000000</v>
      </c>
      <c r="L84" s="131" t="s">
        <v>262</v>
      </c>
      <c r="N84" s="185" t="str">
        <f t="shared" si="15"/>
        <v>set/hari</v>
      </c>
      <c r="O84" s="185">
        <f t="shared" si="16"/>
        <v>6</v>
      </c>
      <c r="P84" s="185" t="str">
        <f t="shared" si="17"/>
        <v>1 set x 6 hari</v>
      </c>
      <c r="R84" s="190">
        <f t="shared" si="18"/>
        <v>2252252.2522522523</v>
      </c>
      <c r="S84" s="188">
        <v>2250000</v>
      </c>
    </row>
    <row r="85" spans="2:19" ht="30" customHeight="1" x14ac:dyDescent="0.25">
      <c r="B85" s="112"/>
      <c r="C85" s="85"/>
      <c r="D85" s="89">
        <f t="shared" si="20"/>
        <v>6</v>
      </c>
      <c r="E85" s="31" t="s">
        <v>177</v>
      </c>
      <c r="F85" s="44">
        <v>10</v>
      </c>
      <c r="G85" s="44" t="s">
        <v>2</v>
      </c>
      <c r="H85" s="44">
        <v>6</v>
      </c>
      <c r="I85" s="44" t="s">
        <v>26</v>
      </c>
      <c r="J85" s="55">
        <v>70000</v>
      </c>
      <c r="K85" s="72">
        <f t="shared" si="19"/>
        <v>4200000</v>
      </c>
      <c r="L85" s="131" t="s">
        <v>263</v>
      </c>
      <c r="N85" s="185" t="str">
        <f t="shared" si="15"/>
        <v>unit/hari</v>
      </c>
      <c r="O85" s="185">
        <f t="shared" si="16"/>
        <v>60</v>
      </c>
      <c r="P85" s="185" t="str">
        <f t="shared" si="17"/>
        <v>10 unit x 6 hari</v>
      </c>
      <c r="R85" s="190">
        <f t="shared" si="18"/>
        <v>63063.063063063062</v>
      </c>
      <c r="S85" s="188">
        <v>63000</v>
      </c>
    </row>
    <row r="86" spans="2:19" ht="37.049999999999997" customHeight="1" x14ac:dyDescent="0.25">
      <c r="B86" s="112"/>
      <c r="C86" s="85"/>
      <c r="D86" s="110">
        <f t="shared" si="20"/>
        <v>7</v>
      </c>
      <c r="E86" s="12" t="s">
        <v>58</v>
      </c>
      <c r="F86" s="34">
        <v>4</v>
      </c>
      <c r="G86" s="35" t="s">
        <v>2</v>
      </c>
      <c r="H86" s="35">
        <v>6</v>
      </c>
      <c r="I86" s="35" t="s">
        <v>26</v>
      </c>
      <c r="J86" s="36">
        <v>600000</v>
      </c>
      <c r="K86" s="72">
        <f t="shared" si="19"/>
        <v>14400000</v>
      </c>
      <c r="L86" s="131" t="s">
        <v>273</v>
      </c>
      <c r="N86" s="185" t="str">
        <f t="shared" si="15"/>
        <v>unit/hari</v>
      </c>
      <c r="O86" s="185">
        <f t="shared" si="16"/>
        <v>24</v>
      </c>
      <c r="P86" s="185" t="str">
        <f t="shared" si="17"/>
        <v>4 unit x 6 hari</v>
      </c>
      <c r="R86" s="190">
        <f t="shared" si="18"/>
        <v>540540.54054054059</v>
      </c>
      <c r="S86" s="188">
        <v>550000</v>
      </c>
    </row>
    <row r="87" spans="2:19" ht="37.049999999999997" customHeight="1" x14ac:dyDescent="0.25">
      <c r="B87" s="112"/>
      <c r="C87" s="85"/>
      <c r="D87" s="89">
        <f>D86+1</f>
        <v>8</v>
      </c>
      <c r="E87" s="12" t="s">
        <v>59</v>
      </c>
      <c r="F87" s="13">
        <v>1</v>
      </c>
      <c r="G87" s="14" t="s">
        <v>1</v>
      </c>
      <c r="H87" s="14">
        <v>1</v>
      </c>
      <c r="I87" s="14" t="s">
        <v>25</v>
      </c>
      <c r="J87" s="15">
        <v>10000000</v>
      </c>
      <c r="K87" s="72">
        <f t="shared" si="19"/>
        <v>10000000</v>
      </c>
      <c r="L87" s="131" t="s">
        <v>264</v>
      </c>
      <c r="N87" s="185" t="str">
        <f t="shared" si="15"/>
        <v>set/keg</v>
      </c>
      <c r="O87" s="185">
        <f t="shared" si="16"/>
        <v>1</v>
      </c>
      <c r="P87" s="185" t="str">
        <f t="shared" si="17"/>
        <v>1 set x 1 keg</v>
      </c>
      <c r="R87" s="190">
        <f t="shared" si="18"/>
        <v>9009009.0090090092</v>
      </c>
      <c r="S87" s="188">
        <v>9000000</v>
      </c>
    </row>
    <row r="88" spans="2:19" ht="37.049999999999997" customHeight="1" x14ac:dyDescent="0.25">
      <c r="B88" s="112"/>
      <c r="C88" s="85"/>
      <c r="D88" s="110">
        <f t="shared" si="20"/>
        <v>9</v>
      </c>
      <c r="E88" s="12" t="s">
        <v>60</v>
      </c>
      <c r="F88" s="34">
        <f>F86*25</f>
        <v>100</v>
      </c>
      <c r="G88" s="35" t="s">
        <v>57</v>
      </c>
      <c r="H88" s="35">
        <v>6</v>
      </c>
      <c r="I88" s="35" t="s">
        <v>26</v>
      </c>
      <c r="J88" s="36">
        <v>10000</v>
      </c>
      <c r="K88" s="72">
        <f t="shared" si="19"/>
        <v>6000000</v>
      </c>
      <c r="L88" s="16" t="s">
        <v>265</v>
      </c>
      <c r="N88" s="185" t="str">
        <f t="shared" si="15"/>
        <v>m2/hari</v>
      </c>
      <c r="O88" s="185">
        <f t="shared" si="16"/>
        <v>600</v>
      </c>
      <c r="P88" s="185" t="str">
        <f t="shared" si="17"/>
        <v>100 m2 x 6 hari</v>
      </c>
      <c r="R88" s="190">
        <f t="shared" si="18"/>
        <v>9009.0090090090089</v>
      </c>
      <c r="S88" s="188">
        <v>9000</v>
      </c>
    </row>
    <row r="89" spans="2:19" ht="37.049999999999997" customHeight="1" x14ac:dyDescent="0.25">
      <c r="B89" s="112"/>
      <c r="C89" s="85"/>
      <c r="D89" s="110">
        <f t="shared" si="20"/>
        <v>10</v>
      </c>
      <c r="E89" s="16" t="s">
        <v>163</v>
      </c>
      <c r="F89" s="35">
        <v>1</v>
      </c>
      <c r="G89" s="35" t="s">
        <v>2</v>
      </c>
      <c r="H89" s="35">
        <v>6</v>
      </c>
      <c r="I89" s="69" t="s">
        <v>26</v>
      </c>
      <c r="J89" s="69">
        <v>5000000</v>
      </c>
      <c r="K89" s="72">
        <f t="shared" si="19"/>
        <v>30000000</v>
      </c>
      <c r="L89" s="16" t="s">
        <v>266</v>
      </c>
      <c r="N89" s="185" t="str">
        <f t="shared" si="15"/>
        <v>unit/hari</v>
      </c>
      <c r="O89" s="185">
        <f t="shared" si="16"/>
        <v>6</v>
      </c>
      <c r="P89" s="185" t="str">
        <f t="shared" si="17"/>
        <v>1 unit x 6 hari</v>
      </c>
      <c r="R89" s="190">
        <f t="shared" si="18"/>
        <v>4504504.5045045046</v>
      </c>
      <c r="S89" s="188">
        <v>4500000</v>
      </c>
    </row>
    <row r="90" spans="2:19" ht="37.049999999999997" customHeight="1" x14ac:dyDescent="0.25">
      <c r="B90" s="112"/>
      <c r="C90" s="85"/>
      <c r="D90" s="110">
        <f t="shared" si="20"/>
        <v>11</v>
      </c>
      <c r="E90" s="16" t="s">
        <v>164</v>
      </c>
      <c r="F90" s="35">
        <v>1</v>
      </c>
      <c r="G90" s="35" t="s">
        <v>2</v>
      </c>
      <c r="H90" s="35">
        <v>6</v>
      </c>
      <c r="I90" s="69" t="s">
        <v>26</v>
      </c>
      <c r="J90" s="69">
        <v>6000000</v>
      </c>
      <c r="K90" s="72">
        <f t="shared" si="19"/>
        <v>36000000</v>
      </c>
      <c r="L90" s="16" t="s">
        <v>266</v>
      </c>
      <c r="N90" s="185" t="str">
        <f t="shared" si="15"/>
        <v>unit/hari</v>
      </c>
      <c r="O90" s="185">
        <f t="shared" si="16"/>
        <v>6</v>
      </c>
      <c r="P90" s="185" t="str">
        <f t="shared" si="17"/>
        <v>1 unit x 6 hari</v>
      </c>
      <c r="R90" s="190">
        <f t="shared" si="18"/>
        <v>5405405.4054054059</v>
      </c>
      <c r="S90" s="188">
        <v>5400000</v>
      </c>
    </row>
    <row r="91" spans="2:19" ht="37.049999999999997" customHeight="1" thickBot="1" x14ac:dyDescent="0.3">
      <c r="B91" s="113"/>
      <c r="C91" s="127"/>
      <c r="D91" s="115">
        <f t="shared" si="20"/>
        <v>12</v>
      </c>
      <c r="E91" s="25" t="s">
        <v>62</v>
      </c>
      <c r="F91" s="37">
        <v>1</v>
      </c>
      <c r="G91" s="37" t="s">
        <v>2</v>
      </c>
      <c r="H91" s="35">
        <v>6</v>
      </c>
      <c r="I91" s="70" t="s">
        <v>26</v>
      </c>
      <c r="J91" s="70">
        <v>5000000</v>
      </c>
      <c r="K91" s="72">
        <f t="shared" si="19"/>
        <v>30000000</v>
      </c>
      <c r="L91" s="16" t="s">
        <v>266</v>
      </c>
      <c r="N91" s="185" t="str">
        <f t="shared" si="15"/>
        <v>unit/hari</v>
      </c>
      <c r="O91" s="185">
        <f t="shared" si="16"/>
        <v>6</v>
      </c>
      <c r="P91" s="185" t="str">
        <f t="shared" si="17"/>
        <v>1 unit x 6 hari</v>
      </c>
      <c r="R91" s="190">
        <f t="shared" si="18"/>
        <v>4504504.5045045046</v>
      </c>
      <c r="S91" s="188">
        <v>4500000</v>
      </c>
    </row>
    <row r="92" spans="2:19" ht="16.8" thickBot="1" x14ac:dyDescent="0.3">
      <c r="B92" s="103"/>
      <c r="C92" s="104"/>
      <c r="D92" s="104"/>
      <c r="E92" s="68"/>
      <c r="F92" s="105"/>
      <c r="G92" s="105"/>
      <c r="H92" s="105"/>
      <c r="I92" s="105"/>
      <c r="J92" s="106"/>
      <c r="K92" s="106"/>
      <c r="L92" s="142"/>
      <c r="N92" s="185" t="str">
        <f t="shared" si="15"/>
        <v/>
      </c>
      <c r="O92" s="185" t="str">
        <f t="shared" si="16"/>
        <v/>
      </c>
      <c r="P92" s="185" t="str">
        <f t="shared" si="17"/>
        <v/>
      </c>
      <c r="R92" s="190" t="str">
        <f t="shared" si="18"/>
        <v/>
      </c>
    </row>
    <row r="93" spans="2:19" ht="31.2" customHeight="1" x14ac:dyDescent="0.25">
      <c r="B93" s="120"/>
      <c r="C93" s="82" t="s">
        <v>130</v>
      </c>
      <c r="D93" s="83"/>
      <c r="E93" s="119" t="s">
        <v>61</v>
      </c>
      <c r="F93" s="8"/>
      <c r="G93" s="9"/>
      <c r="H93" s="9"/>
      <c r="I93" s="9"/>
      <c r="J93" s="10"/>
      <c r="K93" s="97">
        <f>SUM(K94:K99)</f>
        <v>150000000</v>
      </c>
      <c r="L93" s="139"/>
      <c r="N93" s="185" t="str">
        <f t="shared" si="15"/>
        <v/>
      </c>
      <c r="O93" s="185" t="str">
        <f t="shared" si="16"/>
        <v/>
      </c>
      <c r="P93" s="185" t="str">
        <f t="shared" si="17"/>
        <v/>
      </c>
      <c r="R93" s="190" t="str">
        <f t="shared" si="18"/>
        <v/>
      </c>
    </row>
    <row r="94" spans="2:19" ht="40.049999999999997" customHeight="1" x14ac:dyDescent="0.25">
      <c r="B94" s="112"/>
      <c r="C94" s="85"/>
      <c r="D94" s="89">
        <v>1</v>
      </c>
      <c r="E94" s="12" t="s">
        <v>174</v>
      </c>
      <c r="F94" s="13">
        <v>7</v>
      </c>
      <c r="G94" s="14" t="s">
        <v>2</v>
      </c>
      <c r="H94" s="14">
        <v>6</v>
      </c>
      <c r="I94" s="14" t="s">
        <v>26</v>
      </c>
      <c r="J94" s="15">
        <v>1500000</v>
      </c>
      <c r="K94" s="15">
        <f t="shared" ref="K94:K99" si="21">+J94*H94*F94</f>
        <v>63000000</v>
      </c>
      <c r="L94" s="132" t="s">
        <v>267</v>
      </c>
      <c r="N94" s="185" t="str">
        <f t="shared" si="15"/>
        <v>unit/hari</v>
      </c>
      <c r="O94" s="185">
        <f t="shared" si="16"/>
        <v>42</v>
      </c>
      <c r="P94" s="185" t="str">
        <f t="shared" si="17"/>
        <v>7 unit x 6 hari</v>
      </c>
      <c r="R94" s="190">
        <f t="shared" si="18"/>
        <v>1351351.3513513515</v>
      </c>
      <c r="S94" s="188">
        <v>1350000</v>
      </c>
    </row>
    <row r="95" spans="2:19" ht="40.049999999999997" customHeight="1" x14ac:dyDescent="0.25">
      <c r="B95" s="112"/>
      <c r="C95" s="85"/>
      <c r="D95" s="89">
        <f>D94+1</f>
        <v>2</v>
      </c>
      <c r="E95" s="12" t="s">
        <v>44</v>
      </c>
      <c r="F95" s="13">
        <f>F94*15*5</f>
        <v>525</v>
      </c>
      <c r="G95" s="14" t="s">
        <v>57</v>
      </c>
      <c r="H95" s="14">
        <v>6</v>
      </c>
      <c r="I95" s="14" t="s">
        <v>26</v>
      </c>
      <c r="J95" s="15">
        <v>10000</v>
      </c>
      <c r="K95" s="15">
        <f t="shared" si="21"/>
        <v>31500000</v>
      </c>
      <c r="L95" s="16" t="s">
        <v>265</v>
      </c>
      <c r="N95" s="185" t="str">
        <f t="shared" si="15"/>
        <v>m2/hari</v>
      </c>
      <c r="O95" s="185">
        <f t="shared" si="16"/>
        <v>3150</v>
      </c>
      <c r="P95" s="185" t="str">
        <f t="shared" si="17"/>
        <v>525 m2 x 6 hari</v>
      </c>
      <c r="R95" s="190">
        <f t="shared" si="18"/>
        <v>9009.0090090090089</v>
      </c>
      <c r="S95" s="188">
        <v>9000</v>
      </c>
    </row>
    <row r="96" spans="2:19" ht="55.8" customHeight="1" x14ac:dyDescent="0.25">
      <c r="B96" s="112"/>
      <c r="C96" s="85"/>
      <c r="D96" s="110">
        <f t="shared" ref="D96:D99" si="22">D95+1</f>
        <v>3</v>
      </c>
      <c r="E96" s="16" t="s">
        <v>31</v>
      </c>
      <c r="F96" s="34">
        <v>300</v>
      </c>
      <c r="G96" s="35" t="s">
        <v>2</v>
      </c>
      <c r="H96" s="35">
        <v>6</v>
      </c>
      <c r="I96" s="35" t="s">
        <v>26</v>
      </c>
      <c r="J96" s="36">
        <v>10000</v>
      </c>
      <c r="K96" s="15">
        <f t="shared" si="21"/>
        <v>18000000</v>
      </c>
      <c r="L96" s="141" t="s">
        <v>233</v>
      </c>
      <c r="N96" s="185" t="str">
        <f t="shared" si="15"/>
        <v>unit/hari</v>
      </c>
      <c r="O96" s="185">
        <f t="shared" si="16"/>
        <v>1800</v>
      </c>
      <c r="P96" s="185" t="str">
        <f t="shared" si="17"/>
        <v>300 unit x 6 hari</v>
      </c>
      <c r="R96" s="190">
        <f t="shared" si="18"/>
        <v>9009.0090090090089</v>
      </c>
      <c r="S96" s="188">
        <v>9000</v>
      </c>
    </row>
    <row r="97" spans="2:19" ht="40.049999999999997" customHeight="1" x14ac:dyDescent="0.25">
      <c r="B97" s="112"/>
      <c r="C97" s="85"/>
      <c r="D97" s="89">
        <f t="shared" si="22"/>
        <v>4</v>
      </c>
      <c r="E97" s="17" t="s">
        <v>166</v>
      </c>
      <c r="F97" s="13">
        <v>25</v>
      </c>
      <c r="G97" s="14" t="s">
        <v>2</v>
      </c>
      <c r="H97" s="14">
        <v>6</v>
      </c>
      <c r="I97" s="14" t="s">
        <v>26</v>
      </c>
      <c r="J97" s="15">
        <v>70000</v>
      </c>
      <c r="K97" s="15">
        <f t="shared" si="21"/>
        <v>10500000</v>
      </c>
      <c r="L97" s="132" t="s">
        <v>268</v>
      </c>
      <c r="N97" s="185" t="str">
        <f t="shared" si="15"/>
        <v>unit/hari</v>
      </c>
      <c r="O97" s="185">
        <f t="shared" si="16"/>
        <v>150</v>
      </c>
      <c r="P97" s="185" t="str">
        <f t="shared" si="17"/>
        <v>25 unit x 6 hari</v>
      </c>
      <c r="R97" s="190">
        <f t="shared" si="18"/>
        <v>63063.063063063062</v>
      </c>
      <c r="S97" s="188">
        <v>63000</v>
      </c>
    </row>
    <row r="98" spans="2:19" ht="30.6" customHeight="1" x14ac:dyDescent="0.25">
      <c r="B98" s="112"/>
      <c r="C98" s="85"/>
      <c r="D98" s="89">
        <f t="shared" si="22"/>
        <v>5</v>
      </c>
      <c r="E98" s="12" t="s">
        <v>51</v>
      </c>
      <c r="F98" s="13">
        <v>10</v>
      </c>
      <c r="G98" s="14" t="s">
        <v>2</v>
      </c>
      <c r="H98" s="14">
        <v>6</v>
      </c>
      <c r="I98" s="14" t="s">
        <v>26</v>
      </c>
      <c r="J98" s="15">
        <v>200000</v>
      </c>
      <c r="K98" s="15">
        <f t="shared" si="21"/>
        <v>12000000</v>
      </c>
      <c r="L98" s="17" t="s">
        <v>269</v>
      </c>
      <c r="N98" s="185" t="str">
        <f t="shared" si="15"/>
        <v>unit/hari</v>
      </c>
      <c r="O98" s="185">
        <f t="shared" si="16"/>
        <v>60</v>
      </c>
      <c r="P98" s="185" t="str">
        <f t="shared" si="17"/>
        <v>10 unit x 6 hari</v>
      </c>
      <c r="R98" s="190">
        <f t="shared" si="18"/>
        <v>180180.18018018018</v>
      </c>
      <c r="S98" s="188">
        <v>180000</v>
      </c>
    </row>
    <row r="99" spans="2:19" ht="40.049999999999997" customHeight="1" thickBot="1" x14ac:dyDescent="0.3">
      <c r="B99" s="113"/>
      <c r="C99" s="127"/>
      <c r="D99" s="92">
        <f t="shared" si="22"/>
        <v>6</v>
      </c>
      <c r="E99" s="57" t="s">
        <v>170</v>
      </c>
      <c r="F99" s="22">
        <v>2</v>
      </c>
      <c r="G99" s="23" t="s">
        <v>2</v>
      </c>
      <c r="H99" s="23">
        <v>1</v>
      </c>
      <c r="I99" s="23" t="s">
        <v>25</v>
      </c>
      <c r="J99" s="24">
        <v>7500000</v>
      </c>
      <c r="K99" s="15">
        <f t="shared" si="21"/>
        <v>15000000</v>
      </c>
      <c r="L99" s="16" t="s">
        <v>270</v>
      </c>
      <c r="N99" s="185" t="str">
        <f t="shared" si="15"/>
        <v>unit/keg</v>
      </c>
      <c r="O99" s="185">
        <f t="shared" si="16"/>
        <v>2</v>
      </c>
      <c r="P99" s="185" t="str">
        <f t="shared" si="17"/>
        <v>2 unit x 1 keg</v>
      </c>
      <c r="R99" s="190">
        <f t="shared" si="18"/>
        <v>6756756.7567567565</v>
      </c>
      <c r="S99" s="188">
        <v>6750000</v>
      </c>
    </row>
    <row r="100" spans="2:19" ht="16.8" thickBot="1" x14ac:dyDescent="0.3">
      <c r="B100" s="103"/>
      <c r="C100" s="104"/>
      <c r="D100" s="104"/>
      <c r="E100" s="68"/>
      <c r="F100" s="105"/>
      <c r="G100" s="105"/>
      <c r="H100" s="105"/>
      <c r="I100" s="105"/>
      <c r="J100" s="106"/>
      <c r="K100" s="106"/>
      <c r="L100" s="142"/>
      <c r="N100" s="185" t="str">
        <f t="shared" si="15"/>
        <v/>
      </c>
      <c r="O100" s="185" t="str">
        <f t="shared" si="16"/>
        <v/>
      </c>
      <c r="P100" s="185" t="str">
        <f t="shared" si="17"/>
        <v/>
      </c>
      <c r="R100" s="190" t="str">
        <f t="shared" si="18"/>
        <v/>
      </c>
    </row>
    <row r="101" spans="2:19" ht="31.8" customHeight="1" thickBot="1" x14ac:dyDescent="0.3">
      <c r="B101" s="120"/>
      <c r="C101" s="82" t="s">
        <v>209</v>
      </c>
      <c r="D101" s="83"/>
      <c r="E101" s="119" t="s">
        <v>169</v>
      </c>
      <c r="F101" s="8"/>
      <c r="G101" s="9"/>
      <c r="H101" s="9"/>
      <c r="I101" s="9"/>
      <c r="J101" s="10"/>
      <c r="K101" s="97">
        <f>SUM(K102:K119)</f>
        <v>801305000</v>
      </c>
      <c r="L101" s="139"/>
      <c r="N101" s="185" t="str">
        <f t="shared" si="15"/>
        <v/>
      </c>
      <c r="O101" s="185" t="str">
        <f t="shared" si="16"/>
        <v/>
      </c>
      <c r="P101" s="185" t="str">
        <f t="shared" si="17"/>
        <v/>
      </c>
      <c r="R101" s="190" t="str">
        <f t="shared" si="18"/>
        <v/>
      </c>
    </row>
    <row r="102" spans="2:19" ht="57" customHeight="1" x14ac:dyDescent="0.25">
      <c r="B102" s="112"/>
      <c r="C102" s="85"/>
      <c r="D102" s="110">
        <v>1</v>
      </c>
      <c r="E102" s="16" t="s">
        <v>173</v>
      </c>
      <c r="F102" s="34">
        <v>1</v>
      </c>
      <c r="G102" s="35" t="s">
        <v>1</v>
      </c>
      <c r="H102" s="14">
        <v>6</v>
      </c>
      <c r="I102" s="35" t="s">
        <v>26</v>
      </c>
      <c r="J102" s="36">
        <v>3000000</v>
      </c>
      <c r="K102" s="36">
        <f t="shared" ref="K102:K119" si="23">+J102*H102*F102</f>
        <v>18000000</v>
      </c>
      <c r="L102" s="11" t="s">
        <v>271</v>
      </c>
      <c r="N102" s="185" t="str">
        <f t="shared" si="15"/>
        <v>set/hari</v>
      </c>
      <c r="O102" s="185">
        <f t="shared" si="16"/>
        <v>6</v>
      </c>
      <c r="P102" s="185" t="str">
        <f t="shared" si="17"/>
        <v>1 set x 6 hari</v>
      </c>
      <c r="R102" s="190">
        <f t="shared" si="18"/>
        <v>2702702.702702703</v>
      </c>
      <c r="S102" s="188">
        <v>2700000</v>
      </c>
    </row>
    <row r="103" spans="2:19" ht="40.049999999999997" customHeight="1" x14ac:dyDescent="0.25">
      <c r="B103" s="112"/>
      <c r="C103" s="85"/>
      <c r="D103" s="110">
        <f>D102+1</f>
        <v>2</v>
      </c>
      <c r="E103" s="12" t="s">
        <v>198</v>
      </c>
      <c r="F103" s="13">
        <v>18</v>
      </c>
      <c r="G103" s="14" t="s">
        <v>57</v>
      </c>
      <c r="H103" s="14">
        <v>6</v>
      </c>
      <c r="I103" s="14" t="s">
        <v>26</v>
      </c>
      <c r="J103" s="15">
        <v>1000000</v>
      </c>
      <c r="K103" s="36">
        <f t="shared" si="23"/>
        <v>108000000</v>
      </c>
      <c r="L103" s="16" t="s">
        <v>272</v>
      </c>
      <c r="N103" s="185" t="str">
        <f t="shared" si="15"/>
        <v>m2/hari</v>
      </c>
      <c r="O103" s="185">
        <f t="shared" si="16"/>
        <v>108</v>
      </c>
      <c r="P103" s="185" t="str">
        <f t="shared" si="17"/>
        <v>18 m2 x 6 hari</v>
      </c>
      <c r="R103" s="190">
        <f t="shared" si="18"/>
        <v>900900.90090090095</v>
      </c>
      <c r="S103" s="188">
        <v>900000</v>
      </c>
    </row>
    <row r="104" spans="2:19" ht="40.049999999999997" customHeight="1" x14ac:dyDescent="0.25">
      <c r="B104" s="112"/>
      <c r="C104" s="85"/>
      <c r="D104" s="110">
        <f t="shared" ref="D104:D119" si="24">D103+1</f>
        <v>3</v>
      </c>
      <c r="E104" s="12" t="s">
        <v>48</v>
      </c>
      <c r="F104" s="13">
        <v>6</v>
      </c>
      <c r="G104" s="14" t="s">
        <v>2</v>
      </c>
      <c r="H104" s="14">
        <v>6</v>
      </c>
      <c r="I104" s="14" t="s">
        <v>26</v>
      </c>
      <c r="J104" s="15">
        <v>600000</v>
      </c>
      <c r="K104" s="36">
        <f t="shared" si="23"/>
        <v>21600000</v>
      </c>
      <c r="L104" s="131" t="s">
        <v>273</v>
      </c>
      <c r="N104" s="185" t="str">
        <f t="shared" si="15"/>
        <v>unit/hari</v>
      </c>
      <c r="O104" s="185">
        <f t="shared" si="16"/>
        <v>36</v>
      </c>
      <c r="P104" s="185" t="str">
        <f t="shared" si="17"/>
        <v>6 unit x 6 hari</v>
      </c>
      <c r="R104" s="190">
        <f t="shared" si="18"/>
        <v>540540.54054054059</v>
      </c>
      <c r="S104" s="188">
        <v>540000</v>
      </c>
    </row>
    <row r="105" spans="2:19" ht="40.049999999999997" customHeight="1" x14ac:dyDescent="0.25">
      <c r="B105" s="112"/>
      <c r="C105" s="85"/>
      <c r="D105" s="110">
        <f t="shared" si="24"/>
        <v>4</v>
      </c>
      <c r="E105" s="12" t="s">
        <v>167</v>
      </c>
      <c r="F105" s="13">
        <v>40</v>
      </c>
      <c r="G105" s="14" t="s">
        <v>2</v>
      </c>
      <c r="H105" s="14">
        <v>6</v>
      </c>
      <c r="I105" s="14" t="s">
        <v>26</v>
      </c>
      <c r="J105" s="15">
        <v>600000</v>
      </c>
      <c r="K105" s="36">
        <f t="shared" si="23"/>
        <v>144000000</v>
      </c>
      <c r="L105" s="131" t="s">
        <v>273</v>
      </c>
      <c r="N105" s="185" t="str">
        <f t="shared" si="15"/>
        <v>unit/hari</v>
      </c>
      <c r="O105" s="185">
        <f t="shared" si="16"/>
        <v>240</v>
      </c>
      <c r="P105" s="185" t="str">
        <f t="shared" si="17"/>
        <v>40 unit x 6 hari</v>
      </c>
      <c r="R105" s="190">
        <f t="shared" si="18"/>
        <v>540540.54054054059</v>
      </c>
      <c r="S105" s="188">
        <v>540000</v>
      </c>
    </row>
    <row r="106" spans="2:19" ht="40.049999999999997" customHeight="1" x14ac:dyDescent="0.25">
      <c r="B106" s="112"/>
      <c r="C106" s="85"/>
      <c r="D106" s="110">
        <f t="shared" si="24"/>
        <v>5</v>
      </c>
      <c r="E106" s="12" t="s">
        <v>168</v>
      </c>
      <c r="F106" s="13">
        <v>50</v>
      </c>
      <c r="G106" s="14" t="s">
        <v>2</v>
      </c>
      <c r="H106" s="14">
        <v>6</v>
      </c>
      <c r="I106" s="14" t="s">
        <v>26</v>
      </c>
      <c r="J106" s="15">
        <v>500000</v>
      </c>
      <c r="K106" s="36">
        <f t="shared" si="23"/>
        <v>150000000</v>
      </c>
      <c r="L106" s="131" t="s">
        <v>273</v>
      </c>
      <c r="N106" s="185" t="str">
        <f t="shared" si="15"/>
        <v>unit/hari</v>
      </c>
      <c r="O106" s="185">
        <f t="shared" si="16"/>
        <v>300</v>
      </c>
      <c r="P106" s="185" t="str">
        <f t="shared" si="17"/>
        <v>50 unit x 6 hari</v>
      </c>
      <c r="R106" s="190">
        <f t="shared" si="18"/>
        <v>450450.45045045047</v>
      </c>
      <c r="S106" s="188">
        <v>450000</v>
      </c>
    </row>
    <row r="107" spans="2:19" ht="30" customHeight="1" x14ac:dyDescent="0.25">
      <c r="B107" s="112"/>
      <c r="C107" s="85"/>
      <c r="D107" s="110">
        <f t="shared" si="24"/>
        <v>6</v>
      </c>
      <c r="E107" s="12" t="s">
        <v>39</v>
      </c>
      <c r="F107" s="34">
        <v>10</v>
      </c>
      <c r="G107" s="35" t="s">
        <v>2</v>
      </c>
      <c r="H107" s="14">
        <v>6</v>
      </c>
      <c r="I107" s="35" t="s">
        <v>26</v>
      </c>
      <c r="J107" s="36">
        <v>700000</v>
      </c>
      <c r="K107" s="36">
        <f t="shared" si="23"/>
        <v>42000000</v>
      </c>
      <c r="L107" s="141" t="s">
        <v>245</v>
      </c>
      <c r="N107" s="185" t="str">
        <f t="shared" si="15"/>
        <v>unit/hari</v>
      </c>
      <c r="O107" s="185">
        <f t="shared" si="16"/>
        <v>60</v>
      </c>
      <c r="P107" s="185" t="str">
        <f t="shared" si="17"/>
        <v>10 unit x 6 hari</v>
      </c>
      <c r="R107" s="190">
        <f t="shared" si="18"/>
        <v>630630.63063063065</v>
      </c>
      <c r="S107" s="188">
        <v>630000</v>
      </c>
    </row>
    <row r="108" spans="2:19" ht="30.6" customHeight="1" x14ac:dyDescent="0.25">
      <c r="B108" s="112"/>
      <c r="C108" s="85"/>
      <c r="D108" s="110">
        <f t="shared" si="24"/>
        <v>7</v>
      </c>
      <c r="E108" s="12" t="s">
        <v>51</v>
      </c>
      <c r="F108" s="13">
        <v>6</v>
      </c>
      <c r="G108" s="14" t="s">
        <v>2</v>
      </c>
      <c r="H108" s="14">
        <v>6</v>
      </c>
      <c r="I108" s="14" t="s">
        <v>26</v>
      </c>
      <c r="J108" s="15">
        <v>200000</v>
      </c>
      <c r="K108" s="36">
        <f t="shared" si="23"/>
        <v>7200000</v>
      </c>
      <c r="L108" s="141" t="s">
        <v>246</v>
      </c>
      <c r="N108" s="185" t="str">
        <f t="shared" si="15"/>
        <v>unit/hari</v>
      </c>
      <c r="O108" s="185">
        <f t="shared" si="16"/>
        <v>36</v>
      </c>
      <c r="P108" s="185" t="str">
        <f t="shared" si="17"/>
        <v>6 unit x 6 hari</v>
      </c>
      <c r="R108" s="190">
        <f t="shared" si="18"/>
        <v>180180.18018018018</v>
      </c>
      <c r="S108" s="188">
        <v>180000</v>
      </c>
    </row>
    <row r="109" spans="2:19" ht="40.049999999999997" customHeight="1" x14ac:dyDescent="0.25">
      <c r="B109" s="112"/>
      <c r="C109" s="85"/>
      <c r="D109" s="110">
        <f t="shared" si="24"/>
        <v>8</v>
      </c>
      <c r="E109" s="12" t="s">
        <v>44</v>
      </c>
      <c r="F109" s="34">
        <v>1600</v>
      </c>
      <c r="G109" s="35" t="s">
        <v>12</v>
      </c>
      <c r="H109" s="14">
        <v>6</v>
      </c>
      <c r="I109" s="35" t="s">
        <v>26</v>
      </c>
      <c r="J109" s="36">
        <v>10000</v>
      </c>
      <c r="K109" s="36">
        <f t="shared" si="23"/>
        <v>96000000</v>
      </c>
      <c r="L109" s="16" t="s">
        <v>265</v>
      </c>
      <c r="N109" s="185" t="str">
        <f t="shared" si="15"/>
        <v>m/hari</v>
      </c>
      <c r="O109" s="185">
        <f t="shared" si="16"/>
        <v>9600</v>
      </c>
      <c r="P109" s="185" t="str">
        <f t="shared" si="17"/>
        <v>1600 m x 6 hari</v>
      </c>
      <c r="R109" s="190">
        <f t="shared" si="18"/>
        <v>9009.0090090090089</v>
      </c>
      <c r="S109" s="188">
        <v>9000</v>
      </c>
    </row>
    <row r="110" spans="2:19" ht="30" customHeight="1" x14ac:dyDescent="0.25">
      <c r="B110" s="112"/>
      <c r="C110" s="85"/>
      <c r="D110" s="110">
        <f t="shared" si="24"/>
        <v>9</v>
      </c>
      <c r="E110" s="12" t="s">
        <v>178</v>
      </c>
      <c r="F110" s="34">
        <v>400</v>
      </c>
      <c r="G110" s="35" t="s">
        <v>12</v>
      </c>
      <c r="H110" s="14">
        <v>1</v>
      </c>
      <c r="I110" s="35" t="s">
        <v>25</v>
      </c>
      <c r="J110" s="36">
        <v>20000</v>
      </c>
      <c r="K110" s="36">
        <f t="shared" si="23"/>
        <v>8000000</v>
      </c>
      <c r="L110" s="141" t="s">
        <v>237</v>
      </c>
      <c r="N110" s="185" t="str">
        <f t="shared" si="15"/>
        <v>m/keg</v>
      </c>
      <c r="O110" s="185">
        <f t="shared" si="16"/>
        <v>400</v>
      </c>
      <c r="P110" s="185" t="str">
        <f t="shared" si="17"/>
        <v>400 m x 1 keg</v>
      </c>
      <c r="R110" s="190">
        <f t="shared" si="18"/>
        <v>18018.018018018018</v>
      </c>
      <c r="S110" s="188">
        <v>18000</v>
      </c>
    </row>
    <row r="111" spans="2:19" ht="40.049999999999997" customHeight="1" x14ac:dyDescent="0.25">
      <c r="B111" s="112"/>
      <c r="C111" s="85"/>
      <c r="D111" s="110">
        <f t="shared" si="24"/>
        <v>10</v>
      </c>
      <c r="E111" s="16" t="s">
        <v>63</v>
      </c>
      <c r="F111" s="34">
        <v>100</v>
      </c>
      <c r="G111" s="35" t="s">
        <v>2</v>
      </c>
      <c r="H111" s="14">
        <v>6</v>
      </c>
      <c r="I111" s="35" t="s">
        <v>26</v>
      </c>
      <c r="J111" s="36">
        <v>15000</v>
      </c>
      <c r="K111" s="36">
        <f t="shared" si="23"/>
        <v>9000000</v>
      </c>
      <c r="L111" s="141" t="s">
        <v>236</v>
      </c>
      <c r="N111" s="185" t="str">
        <f t="shared" si="15"/>
        <v>unit/hari</v>
      </c>
      <c r="O111" s="185">
        <f t="shared" si="16"/>
        <v>600</v>
      </c>
      <c r="P111" s="185" t="str">
        <f t="shared" si="17"/>
        <v>100 unit x 6 hari</v>
      </c>
      <c r="R111" s="190">
        <f t="shared" si="18"/>
        <v>13513.513513513513</v>
      </c>
      <c r="S111" s="188">
        <v>13500</v>
      </c>
    </row>
    <row r="112" spans="2:19" ht="40.049999999999997" customHeight="1" x14ac:dyDescent="0.25">
      <c r="B112" s="112"/>
      <c r="C112" s="85"/>
      <c r="D112" s="110">
        <f t="shared" si="24"/>
        <v>11</v>
      </c>
      <c r="E112" s="16" t="s">
        <v>64</v>
      </c>
      <c r="F112" s="34">
        <f>F111*2</f>
        <v>200</v>
      </c>
      <c r="G112" s="35" t="s">
        <v>2</v>
      </c>
      <c r="H112" s="14">
        <v>6</v>
      </c>
      <c r="I112" s="35" t="s">
        <v>26</v>
      </c>
      <c r="J112" s="36">
        <v>4000</v>
      </c>
      <c r="K112" s="36">
        <f t="shared" si="23"/>
        <v>4800000</v>
      </c>
      <c r="L112" s="141" t="s">
        <v>232</v>
      </c>
      <c r="N112" s="185" t="str">
        <f t="shared" si="15"/>
        <v>unit/hari</v>
      </c>
      <c r="O112" s="185">
        <f t="shared" si="16"/>
        <v>1200</v>
      </c>
      <c r="P112" s="185" t="str">
        <f t="shared" si="17"/>
        <v>200 unit x 6 hari</v>
      </c>
      <c r="R112" s="190">
        <f t="shared" si="18"/>
        <v>3603.6036036036035</v>
      </c>
      <c r="S112" s="188">
        <v>3600</v>
      </c>
    </row>
    <row r="113" spans="2:19" ht="40.049999999999997" customHeight="1" x14ac:dyDescent="0.25">
      <c r="B113" s="112"/>
      <c r="C113" s="85"/>
      <c r="D113" s="110">
        <f t="shared" si="24"/>
        <v>12</v>
      </c>
      <c r="E113" s="12" t="s">
        <v>47</v>
      </c>
      <c r="F113" s="34">
        <v>2</v>
      </c>
      <c r="G113" s="35" t="s">
        <v>1</v>
      </c>
      <c r="H113" s="35">
        <v>1</v>
      </c>
      <c r="I113" s="35" t="s">
        <v>25</v>
      </c>
      <c r="J113" s="36">
        <v>7500000</v>
      </c>
      <c r="K113" s="36">
        <f t="shared" si="23"/>
        <v>15000000</v>
      </c>
      <c r="L113" s="16" t="s">
        <v>274</v>
      </c>
      <c r="N113" s="185" t="str">
        <f t="shared" si="15"/>
        <v>set/keg</v>
      </c>
      <c r="O113" s="185">
        <f t="shared" si="16"/>
        <v>2</v>
      </c>
      <c r="P113" s="185" t="str">
        <f t="shared" si="17"/>
        <v>2 set x 1 keg</v>
      </c>
      <c r="R113" s="190">
        <f t="shared" si="18"/>
        <v>6756756.7567567565</v>
      </c>
      <c r="S113" s="188">
        <v>6750000</v>
      </c>
    </row>
    <row r="114" spans="2:19" ht="40.049999999999997" customHeight="1" x14ac:dyDescent="0.25">
      <c r="B114" s="112"/>
      <c r="C114" s="85"/>
      <c r="D114" s="110">
        <f t="shared" si="24"/>
        <v>13</v>
      </c>
      <c r="E114" s="12" t="s">
        <v>78</v>
      </c>
      <c r="F114" s="13">
        <v>1</v>
      </c>
      <c r="G114" s="14" t="s">
        <v>2</v>
      </c>
      <c r="H114" s="14">
        <v>1</v>
      </c>
      <c r="I114" s="14" t="s">
        <v>25</v>
      </c>
      <c r="J114" s="15">
        <v>7500000</v>
      </c>
      <c r="K114" s="36">
        <f t="shared" si="23"/>
        <v>7500000</v>
      </c>
      <c r="L114" s="16" t="s">
        <v>270</v>
      </c>
      <c r="N114" s="185" t="str">
        <f t="shared" si="15"/>
        <v>unit/keg</v>
      </c>
      <c r="O114" s="185">
        <f t="shared" si="16"/>
        <v>1</v>
      </c>
      <c r="P114" s="185" t="str">
        <f t="shared" si="17"/>
        <v>1 unit x 1 keg</v>
      </c>
      <c r="R114" s="190">
        <f t="shared" si="18"/>
        <v>6756756.7567567565</v>
      </c>
      <c r="S114" s="188">
        <v>6750000</v>
      </c>
    </row>
    <row r="115" spans="2:19" ht="57" customHeight="1" x14ac:dyDescent="0.25">
      <c r="B115" s="112"/>
      <c r="C115" s="85"/>
      <c r="D115" s="110">
        <f t="shared" si="24"/>
        <v>14</v>
      </c>
      <c r="E115" s="16" t="s">
        <v>76</v>
      </c>
      <c r="F115" s="34">
        <v>1</v>
      </c>
      <c r="G115" s="35" t="s">
        <v>0</v>
      </c>
      <c r="H115" s="14">
        <v>1</v>
      </c>
      <c r="I115" s="35" t="s">
        <v>25</v>
      </c>
      <c r="J115" s="36">
        <v>21705000</v>
      </c>
      <c r="K115" s="36">
        <f t="shared" si="23"/>
        <v>21705000</v>
      </c>
      <c r="L115" s="16" t="s">
        <v>305</v>
      </c>
      <c r="N115" s="185" t="str">
        <f t="shared" si="15"/>
        <v>paket/keg</v>
      </c>
      <c r="O115" s="185">
        <f t="shared" si="16"/>
        <v>1</v>
      </c>
      <c r="P115" s="185" t="str">
        <f t="shared" si="17"/>
        <v>1 paket x 1 keg</v>
      </c>
      <c r="R115" s="190">
        <f t="shared" si="18"/>
        <v>19554054.054054055</v>
      </c>
      <c r="S115" s="188">
        <v>19500000</v>
      </c>
    </row>
    <row r="116" spans="2:19" ht="30" customHeight="1" x14ac:dyDescent="0.25">
      <c r="B116" s="112"/>
      <c r="C116" s="85"/>
      <c r="D116" s="110">
        <f t="shared" si="24"/>
        <v>15</v>
      </c>
      <c r="E116" s="16" t="s">
        <v>171</v>
      </c>
      <c r="F116" s="34">
        <v>1</v>
      </c>
      <c r="G116" s="35" t="s">
        <v>0</v>
      </c>
      <c r="H116" s="14">
        <v>1</v>
      </c>
      <c r="I116" s="35" t="s">
        <v>25</v>
      </c>
      <c r="J116" s="36">
        <v>15000000</v>
      </c>
      <c r="K116" s="36">
        <f t="shared" si="23"/>
        <v>15000000</v>
      </c>
      <c r="L116" s="16" t="s">
        <v>276</v>
      </c>
      <c r="N116" s="185" t="str">
        <f t="shared" si="15"/>
        <v>paket/keg</v>
      </c>
      <c r="O116" s="185">
        <f t="shared" si="16"/>
        <v>1</v>
      </c>
      <c r="P116" s="185" t="str">
        <f t="shared" si="17"/>
        <v>1 paket x 1 keg</v>
      </c>
      <c r="R116" s="190">
        <f t="shared" si="18"/>
        <v>13513513.513513513</v>
      </c>
      <c r="S116" s="188">
        <v>13500000</v>
      </c>
    </row>
    <row r="117" spans="2:19" ht="40.049999999999997" customHeight="1" x14ac:dyDescent="0.25">
      <c r="B117" s="112"/>
      <c r="C117" s="85"/>
      <c r="D117" s="110">
        <f t="shared" si="24"/>
        <v>16</v>
      </c>
      <c r="E117" s="16" t="s">
        <v>50</v>
      </c>
      <c r="F117" s="34">
        <v>1</v>
      </c>
      <c r="G117" s="35" t="s">
        <v>1</v>
      </c>
      <c r="H117" s="35">
        <v>1</v>
      </c>
      <c r="I117" s="35" t="s">
        <v>36</v>
      </c>
      <c r="J117" s="36">
        <v>1500000</v>
      </c>
      <c r="K117" s="36">
        <f t="shared" si="23"/>
        <v>1500000</v>
      </c>
      <c r="L117" s="16" t="s">
        <v>277</v>
      </c>
      <c r="N117" s="185" t="str">
        <f t="shared" si="15"/>
        <v>set/kali</v>
      </c>
      <c r="O117" s="185">
        <f t="shared" si="16"/>
        <v>1</v>
      </c>
      <c r="P117" s="185" t="str">
        <f t="shared" si="17"/>
        <v>1 set x 1 kali</v>
      </c>
      <c r="R117" s="190">
        <f t="shared" si="18"/>
        <v>1351351.3513513515</v>
      </c>
      <c r="S117" s="188">
        <v>1350000</v>
      </c>
    </row>
    <row r="118" spans="2:19" ht="40.049999999999997" customHeight="1" x14ac:dyDescent="0.25">
      <c r="B118" s="112"/>
      <c r="C118" s="85"/>
      <c r="D118" s="110">
        <f t="shared" si="24"/>
        <v>17</v>
      </c>
      <c r="E118" s="16" t="s">
        <v>172</v>
      </c>
      <c r="F118" s="14">
        <v>2</v>
      </c>
      <c r="G118" s="14" t="s">
        <v>2</v>
      </c>
      <c r="H118" s="14">
        <v>6</v>
      </c>
      <c r="I118" s="32" t="s">
        <v>26</v>
      </c>
      <c r="J118" s="32">
        <v>8000000</v>
      </c>
      <c r="K118" s="36">
        <f t="shared" si="23"/>
        <v>96000000</v>
      </c>
      <c r="L118" s="16" t="s">
        <v>266</v>
      </c>
      <c r="N118" s="185" t="str">
        <f t="shared" si="15"/>
        <v>unit/hari</v>
      </c>
      <c r="O118" s="185">
        <f t="shared" si="16"/>
        <v>12</v>
      </c>
      <c r="P118" s="185" t="str">
        <f t="shared" si="17"/>
        <v>2 unit x 6 hari</v>
      </c>
      <c r="R118" s="190">
        <f t="shared" si="18"/>
        <v>7207207.2072072076</v>
      </c>
      <c r="S118" s="188">
        <v>7200000</v>
      </c>
    </row>
    <row r="119" spans="2:19" ht="40.049999999999997" customHeight="1" thickBot="1" x14ac:dyDescent="0.3">
      <c r="B119" s="113"/>
      <c r="C119" s="127"/>
      <c r="D119" s="115">
        <f t="shared" si="24"/>
        <v>18</v>
      </c>
      <c r="E119" s="25" t="s">
        <v>164</v>
      </c>
      <c r="F119" s="23">
        <v>1</v>
      </c>
      <c r="G119" s="23" t="s">
        <v>2</v>
      </c>
      <c r="H119" s="23">
        <v>6</v>
      </c>
      <c r="I119" s="74" t="s">
        <v>26</v>
      </c>
      <c r="J119" s="74">
        <f>75*80000</f>
        <v>6000000</v>
      </c>
      <c r="K119" s="36">
        <f t="shared" si="23"/>
        <v>36000000</v>
      </c>
      <c r="L119" s="16" t="s">
        <v>266</v>
      </c>
      <c r="N119" s="185" t="str">
        <f t="shared" si="15"/>
        <v>unit/hari</v>
      </c>
      <c r="O119" s="185">
        <f t="shared" si="16"/>
        <v>6</v>
      </c>
      <c r="P119" s="185" t="str">
        <f t="shared" si="17"/>
        <v>1 unit x 6 hari</v>
      </c>
      <c r="R119" s="190">
        <f t="shared" si="18"/>
        <v>5405405.4054054059</v>
      </c>
      <c r="S119" s="188">
        <v>5400000</v>
      </c>
    </row>
    <row r="120" spans="2:19" ht="16.8" thickBot="1" x14ac:dyDescent="0.3">
      <c r="B120" s="103"/>
      <c r="C120" s="104"/>
      <c r="D120" s="104"/>
      <c r="E120" s="68"/>
      <c r="F120" s="105"/>
      <c r="G120" s="105"/>
      <c r="H120" s="105"/>
      <c r="I120" s="105"/>
      <c r="J120" s="106"/>
      <c r="K120" s="106"/>
      <c r="L120" s="142"/>
      <c r="N120" s="185" t="str">
        <f t="shared" si="15"/>
        <v/>
      </c>
      <c r="O120" s="185" t="str">
        <f t="shared" si="16"/>
        <v/>
      </c>
      <c r="P120" s="185" t="str">
        <f t="shared" si="17"/>
        <v/>
      </c>
      <c r="R120" s="190" t="str">
        <f t="shared" si="18"/>
        <v/>
      </c>
    </row>
    <row r="121" spans="2:19" ht="31.2" customHeight="1" x14ac:dyDescent="0.25">
      <c r="B121" s="120"/>
      <c r="C121" s="82" t="s">
        <v>210</v>
      </c>
      <c r="D121" s="83"/>
      <c r="E121" s="119" t="s">
        <v>159</v>
      </c>
      <c r="F121" s="8"/>
      <c r="G121" s="9"/>
      <c r="H121" s="9"/>
      <c r="I121" s="9"/>
      <c r="J121" s="10"/>
      <c r="K121" s="97">
        <f>SUM(K122:K127)</f>
        <v>147000000</v>
      </c>
      <c r="L121" s="139"/>
      <c r="N121" s="185" t="str">
        <f t="shared" si="15"/>
        <v/>
      </c>
      <c r="O121" s="185" t="str">
        <f t="shared" si="16"/>
        <v/>
      </c>
      <c r="P121" s="185" t="str">
        <f t="shared" si="17"/>
        <v/>
      </c>
      <c r="R121" s="190" t="str">
        <f t="shared" si="18"/>
        <v/>
      </c>
    </row>
    <row r="122" spans="2:19" ht="57.6" customHeight="1" x14ac:dyDescent="0.25">
      <c r="B122" s="112"/>
      <c r="C122" s="100"/>
      <c r="D122" s="89">
        <v>1</v>
      </c>
      <c r="E122" s="12" t="s">
        <v>34</v>
      </c>
      <c r="F122" s="13">
        <v>1</v>
      </c>
      <c r="G122" s="14" t="s">
        <v>13</v>
      </c>
      <c r="H122" s="14">
        <v>6</v>
      </c>
      <c r="I122" s="14" t="s">
        <v>26</v>
      </c>
      <c r="J122" s="15">
        <v>1500000</v>
      </c>
      <c r="K122" s="15">
        <f>+J122*H122*F122</f>
        <v>9000000</v>
      </c>
      <c r="L122" s="141" t="s">
        <v>278</v>
      </c>
      <c r="N122" s="185" t="str">
        <f t="shared" si="15"/>
        <v>orang/hari</v>
      </c>
      <c r="O122" s="185">
        <f t="shared" si="16"/>
        <v>6</v>
      </c>
      <c r="P122" s="185" t="str">
        <f t="shared" si="17"/>
        <v>1 orang x 6 hari</v>
      </c>
      <c r="R122" s="190">
        <f t="shared" si="18"/>
        <v>1351351.3513513515</v>
      </c>
      <c r="S122" s="188">
        <v>1350000</v>
      </c>
    </row>
    <row r="123" spans="2:19" ht="57.6" customHeight="1" x14ac:dyDescent="0.25">
      <c r="B123" s="112"/>
      <c r="C123" s="100"/>
      <c r="D123" s="89">
        <f t="shared" ref="D123:D125" si="25">D122+1</f>
        <v>2</v>
      </c>
      <c r="E123" s="17" t="s">
        <v>68</v>
      </c>
      <c r="F123" s="13">
        <v>1</v>
      </c>
      <c r="G123" s="14" t="s">
        <v>3</v>
      </c>
      <c r="H123" s="14">
        <v>6</v>
      </c>
      <c r="I123" s="14" t="s">
        <v>26</v>
      </c>
      <c r="J123" s="15">
        <v>7500000</v>
      </c>
      <c r="K123" s="15">
        <f t="shared" ref="K123:K127" si="26">+J123*H123*F123</f>
        <v>45000000</v>
      </c>
      <c r="L123" s="141" t="s">
        <v>278</v>
      </c>
      <c r="N123" s="185" t="str">
        <f t="shared" si="15"/>
        <v>group/hari</v>
      </c>
      <c r="O123" s="185">
        <f t="shared" si="16"/>
        <v>6</v>
      </c>
      <c r="P123" s="185" t="str">
        <f t="shared" si="17"/>
        <v>1 group x 6 hari</v>
      </c>
      <c r="R123" s="190">
        <f t="shared" si="18"/>
        <v>6756756.7567567565</v>
      </c>
      <c r="S123" s="188">
        <v>6750000</v>
      </c>
    </row>
    <row r="124" spans="2:19" ht="57.6" customHeight="1" x14ac:dyDescent="0.25">
      <c r="B124" s="112"/>
      <c r="C124" s="100"/>
      <c r="D124" s="89">
        <f t="shared" si="25"/>
        <v>3</v>
      </c>
      <c r="E124" s="17" t="s">
        <v>69</v>
      </c>
      <c r="F124" s="13">
        <v>1</v>
      </c>
      <c r="G124" s="14" t="s">
        <v>3</v>
      </c>
      <c r="H124" s="14">
        <v>6</v>
      </c>
      <c r="I124" s="14" t="s">
        <v>26</v>
      </c>
      <c r="J124" s="15">
        <v>8000000</v>
      </c>
      <c r="K124" s="15">
        <f t="shared" si="26"/>
        <v>48000000</v>
      </c>
      <c r="L124" s="141" t="s">
        <v>278</v>
      </c>
      <c r="N124" s="185" t="str">
        <f t="shared" si="15"/>
        <v>group/hari</v>
      </c>
      <c r="O124" s="185">
        <f t="shared" si="16"/>
        <v>6</v>
      </c>
      <c r="P124" s="185" t="str">
        <f t="shared" si="17"/>
        <v>1 group x 6 hari</v>
      </c>
      <c r="R124" s="190">
        <f t="shared" si="18"/>
        <v>7207207.2072072076</v>
      </c>
      <c r="S124" s="188">
        <v>7200000</v>
      </c>
    </row>
    <row r="125" spans="2:19" ht="30" customHeight="1" x14ac:dyDescent="0.25">
      <c r="B125" s="112"/>
      <c r="C125" s="100"/>
      <c r="D125" s="89">
        <f t="shared" si="25"/>
        <v>4</v>
      </c>
      <c r="E125" s="38" t="s">
        <v>70</v>
      </c>
      <c r="F125" s="39">
        <v>10</v>
      </c>
      <c r="G125" s="39" t="s">
        <v>13</v>
      </c>
      <c r="H125" s="39">
        <v>6</v>
      </c>
      <c r="I125" s="39" t="s">
        <v>26</v>
      </c>
      <c r="J125" s="40">
        <v>250000</v>
      </c>
      <c r="K125" s="15">
        <f t="shared" si="26"/>
        <v>15000000</v>
      </c>
      <c r="L125" s="132" t="s">
        <v>279</v>
      </c>
      <c r="N125" s="185" t="str">
        <f t="shared" si="15"/>
        <v>orang/hari</v>
      </c>
      <c r="O125" s="185">
        <f t="shared" si="16"/>
        <v>60</v>
      </c>
      <c r="P125" s="185" t="str">
        <f t="shared" si="17"/>
        <v>10 orang x 6 hari</v>
      </c>
      <c r="R125" s="190">
        <f t="shared" si="18"/>
        <v>225225.22522522524</v>
      </c>
      <c r="S125" s="188">
        <v>225000</v>
      </c>
    </row>
    <row r="126" spans="2:19" ht="30" customHeight="1" x14ac:dyDescent="0.25">
      <c r="B126" s="112"/>
      <c r="C126" s="100"/>
      <c r="D126" s="89">
        <f>D125+1</f>
        <v>5</v>
      </c>
      <c r="E126" s="38" t="s">
        <v>109</v>
      </c>
      <c r="F126" s="39">
        <v>10</v>
      </c>
      <c r="G126" s="39" t="s">
        <v>13</v>
      </c>
      <c r="H126" s="39">
        <v>6</v>
      </c>
      <c r="I126" s="39" t="s">
        <v>26</v>
      </c>
      <c r="J126" s="40">
        <v>200000</v>
      </c>
      <c r="K126" s="15">
        <f t="shared" si="26"/>
        <v>12000000</v>
      </c>
      <c r="L126" s="132" t="s">
        <v>279</v>
      </c>
      <c r="N126" s="185" t="str">
        <f t="shared" si="15"/>
        <v>orang/hari</v>
      </c>
      <c r="O126" s="185">
        <f t="shared" si="16"/>
        <v>60</v>
      </c>
      <c r="P126" s="185" t="str">
        <f t="shared" si="17"/>
        <v>10 orang x 6 hari</v>
      </c>
      <c r="R126" s="190">
        <f t="shared" si="18"/>
        <v>180180.18018018018</v>
      </c>
      <c r="S126" s="188">
        <v>180000</v>
      </c>
    </row>
    <row r="127" spans="2:19" ht="30" customHeight="1" thickBot="1" x14ac:dyDescent="0.3">
      <c r="B127" s="113"/>
      <c r="C127" s="114"/>
      <c r="D127" s="92">
        <f>D126+1</f>
        <v>6</v>
      </c>
      <c r="E127" s="41" t="s">
        <v>38</v>
      </c>
      <c r="F127" s="42">
        <v>20</v>
      </c>
      <c r="G127" s="42" t="s">
        <v>13</v>
      </c>
      <c r="H127" s="42">
        <v>6</v>
      </c>
      <c r="I127" s="42" t="s">
        <v>26</v>
      </c>
      <c r="J127" s="43">
        <v>150000</v>
      </c>
      <c r="K127" s="15">
        <f t="shared" si="26"/>
        <v>18000000</v>
      </c>
      <c r="L127" s="132" t="s">
        <v>279</v>
      </c>
      <c r="N127" s="185" t="str">
        <f t="shared" si="15"/>
        <v>orang/hari</v>
      </c>
      <c r="O127" s="185">
        <f t="shared" si="16"/>
        <v>120</v>
      </c>
      <c r="P127" s="185" t="str">
        <f t="shared" si="17"/>
        <v>20 orang x 6 hari</v>
      </c>
      <c r="R127" s="190">
        <f t="shared" si="18"/>
        <v>135135.13513513515</v>
      </c>
      <c r="S127" s="188">
        <v>135000</v>
      </c>
    </row>
    <row r="128" spans="2:19" ht="16.8" thickBot="1" x14ac:dyDescent="0.3">
      <c r="B128" s="26"/>
      <c r="C128" s="77"/>
      <c r="D128" s="77"/>
      <c r="E128" s="27"/>
      <c r="F128" s="28"/>
      <c r="G128" s="29"/>
      <c r="H128" s="29"/>
      <c r="I128" s="29"/>
      <c r="J128" s="30"/>
      <c r="K128" s="135"/>
      <c r="L128" s="138"/>
      <c r="N128" s="185" t="str">
        <f t="shared" si="15"/>
        <v/>
      </c>
      <c r="O128" s="185" t="str">
        <f t="shared" si="16"/>
        <v/>
      </c>
      <c r="P128" s="185" t="str">
        <f t="shared" si="17"/>
        <v/>
      </c>
      <c r="R128" s="190" t="str">
        <f t="shared" si="18"/>
        <v/>
      </c>
    </row>
    <row r="129" spans="2:19" ht="30" customHeight="1" x14ac:dyDescent="0.25">
      <c r="B129" s="81" t="s">
        <v>7</v>
      </c>
      <c r="C129" s="82"/>
      <c r="D129" s="83"/>
      <c r="E129" s="93" t="s">
        <v>213</v>
      </c>
      <c r="F129" s="94"/>
      <c r="G129" s="95"/>
      <c r="H129" s="95"/>
      <c r="I129" s="95"/>
      <c r="J129" s="96"/>
      <c r="K129" s="97">
        <f>K130+K137</f>
        <v>457000000</v>
      </c>
      <c r="L129" s="139"/>
      <c r="N129" s="185" t="str">
        <f t="shared" si="15"/>
        <v/>
      </c>
      <c r="O129" s="185" t="str">
        <f t="shared" si="16"/>
        <v/>
      </c>
      <c r="P129" s="185" t="str">
        <f t="shared" si="17"/>
        <v/>
      </c>
      <c r="R129" s="190" t="str">
        <f t="shared" si="18"/>
        <v/>
      </c>
    </row>
    <row r="130" spans="2:19" ht="30" customHeight="1" x14ac:dyDescent="0.25">
      <c r="B130" s="112"/>
      <c r="C130" s="85" t="s">
        <v>128</v>
      </c>
      <c r="D130" s="86"/>
      <c r="E130" s="98" t="s">
        <v>65</v>
      </c>
      <c r="F130" s="99"/>
      <c r="G130" s="100"/>
      <c r="H130" s="100"/>
      <c r="I130" s="100"/>
      <c r="J130" s="101"/>
      <c r="K130" s="102">
        <f>SUM(K131:K135)</f>
        <v>322000000</v>
      </c>
      <c r="L130" s="140"/>
      <c r="N130" s="185" t="str">
        <f t="shared" si="15"/>
        <v/>
      </c>
      <c r="O130" s="185" t="str">
        <f t="shared" si="16"/>
        <v/>
      </c>
      <c r="P130" s="185" t="str">
        <f t="shared" si="17"/>
        <v/>
      </c>
      <c r="R130" s="190" t="str">
        <f t="shared" si="18"/>
        <v/>
      </c>
    </row>
    <row r="131" spans="2:19" ht="40.049999999999997" customHeight="1" x14ac:dyDescent="0.25">
      <c r="B131" s="112"/>
      <c r="C131" s="100"/>
      <c r="D131" s="89">
        <v>1</v>
      </c>
      <c r="E131" s="16" t="s">
        <v>40</v>
      </c>
      <c r="F131" s="13">
        <v>200</v>
      </c>
      <c r="G131" s="14" t="s">
        <v>4</v>
      </c>
      <c r="H131" s="14">
        <v>1</v>
      </c>
      <c r="I131" s="14" t="s">
        <v>25</v>
      </c>
      <c r="J131" s="15">
        <v>350000</v>
      </c>
      <c r="K131" s="40">
        <f t="shared" ref="K131:K135" si="27">F131*H131*J131</f>
        <v>70000000</v>
      </c>
      <c r="L131" s="141" t="s">
        <v>280</v>
      </c>
      <c r="N131" s="185" t="str">
        <f t="shared" si="15"/>
        <v>pcs/keg</v>
      </c>
      <c r="O131" s="185">
        <f t="shared" si="16"/>
        <v>200</v>
      </c>
      <c r="P131" s="185" t="str">
        <f t="shared" si="17"/>
        <v>200 pcs x 1 keg</v>
      </c>
      <c r="R131" s="190">
        <f t="shared" si="18"/>
        <v>315315.31531531533</v>
      </c>
      <c r="S131" s="188">
        <v>315000</v>
      </c>
    </row>
    <row r="132" spans="2:19" ht="40.049999999999997" customHeight="1" x14ac:dyDescent="0.25">
      <c r="B132" s="112"/>
      <c r="C132" s="100"/>
      <c r="D132" s="89">
        <f t="shared" ref="D132:D135" si="28">D131+1</f>
        <v>2</v>
      </c>
      <c r="E132" s="16" t="s">
        <v>41</v>
      </c>
      <c r="F132" s="13">
        <v>300</v>
      </c>
      <c r="G132" s="14" t="s">
        <v>4</v>
      </c>
      <c r="H132" s="14">
        <v>1</v>
      </c>
      <c r="I132" s="14" t="s">
        <v>25</v>
      </c>
      <c r="J132" s="15">
        <v>300000</v>
      </c>
      <c r="K132" s="40">
        <f t="shared" si="27"/>
        <v>90000000</v>
      </c>
      <c r="L132" s="141" t="s">
        <v>281</v>
      </c>
      <c r="N132" s="185" t="str">
        <f t="shared" si="15"/>
        <v>pcs/keg</v>
      </c>
      <c r="O132" s="185">
        <f t="shared" si="16"/>
        <v>300</v>
      </c>
      <c r="P132" s="185" t="str">
        <f t="shared" si="17"/>
        <v>300 pcs x 1 keg</v>
      </c>
      <c r="R132" s="190">
        <f t="shared" si="18"/>
        <v>270270.2702702703</v>
      </c>
      <c r="S132" s="188">
        <v>270000</v>
      </c>
    </row>
    <row r="133" spans="2:19" ht="40.049999999999997" customHeight="1" x14ac:dyDescent="0.25">
      <c r="B133" s="112"/>
      <c r="C133" s="100"/>
      <c r="D133" s="89">
        <f t="shared" si="28"/>
        <v>3</v>
      </c>
      <c r="E133" s="16" t="s">
        <v>66</v>
      </c>
      <c r="F133" s="13">
        <v>16</v>
      </c>
      <c r="G133" s="14" t="s">
        <v>2</v>
      </c>
      <c r="H133" s="14">
        <v>1</v>
      </c>
      <c r="I133" s="14" t="s">
        <v>25</v>
      </c>
      <c r="J133" s="15">
        <v>5000000</v>
      </c>
      <c r="K133" s="40">
        <f t="shared" si="27"/>
        <v>80000000</v>
      </c>
      <c r="L133" s="141" t="s">
        <v>282</v>
      </c>
      <c r="N133" s="185" t="str">
        <f t="shared" si="15"/>
        <v>unit/keg</v>
      </c>
      <c r="O133" s="185">
        <f t="shared" si="16"/>
        <v>16</v>
      </c>
      <c r="P133" s="185" t="str">
        <f t="shared" si="17"/>
        <v>16 unit x 1 keg</v>
      </c>
      <c r="R133" s="190">
        <f t="shared" si="18"/>
        <v>4504504.5045045046</v>
      </c>
      <c r="S133" s="188">
        <v>4500000</v>
      </c>
    </row>
    <row r="134" spans="2:19" ht="30" customHeight="1" x14ac:dyDescent="0.25">
      <c r="B134" s="112"/>
      <c r="C134" s="100"/>
      <c r="D134" s="89">
        <f t="shared" si="28"/>
        <v>4</v>
      </c>
      <c r="E134" s="16" t="s">
        <v>117</v>
      </c>
      <c r="F134" s="13">
        <v>2</v>
      </c>
      <c r="G134" s="14" t="s">
        <v>2</v>
      </c>
      <c r="H134" s="14">
        <v>1</v>
      </c>
      <c r="I134" s="14" t="s">
        <v>25</v>
      </c>
      <c r="J134" s="15">
        <v>25000000</v>
      </c>
      <c r="K134" s="40">
        <f t="shared" si="27"/>
        <v>50000000</v>
      </c>
      <c r="L134" s="141" t="s">
        <v>284</v>
      </c>
      <c r="N134" s="185" t="str">
        <f t="shared" si="15"/>
        <v>unit/keg</v>
      </c>
      <c r="O134" s="185">
        <f t="shared" si="16"/>
        <v>2</v>
      </c>
      <c r="P134" s="185" t="str">
        <f t="shared" si="17"/>
        <v>2 unit x 1 keg</v>
      </c>
      <c r="R134" s="190">
        <f t="shared" si="18"/>
        <v>22522522.522522524</v>
      </c>
      <c r="S134" s="188">
        <v>22500000</v>
      </c>
    </row>
    <row r="135" spans="2:19" ht="40.049999999999997" customHeight="1" thickBot="1" x14ac:dyDescent="0.3">
      <c r="B135" s="112"/>
      <c r="C135" s="100"/>
      <c r="D135" s="89">
        <f t="shared" si="28"/>
        <v>5</v>
      </c>
      <c r="E135" s="16" t="s">
        <v>133</v>
      </c>
      <c r="F135" s="35">
        <v>8</v>
      </c>
      <c r="G135" s="61" t="s">
        <v>2</v>
      </c>
      <c r="H135" s="35">
        <v>1</v>
      </c>
      <c r="I135" s="35" t="s">
        <v>36</v>
      </c>
      <c r="J135" s="62">
        <v>4000000</v>
      </c>
      <c r="K135" s="40">
        <f t="shared" si="27"/>
        <v>32000000</v>
      </c>
      <c r="L135" s="141" t="s">
        <v>283</v>
      </c>
      <c r="N135" s="185" t="str">
        <f t="shared" si="15"/>
        <v>unit/kali</v>
      </c>
      <c r="O135" s="185">
        <f t="shared" si="16"/>
        <v>8</v>
      </c>
      <c r="P135" s="185" t="str">
        <f t="shared" si="17"/>
        <v>8 unit x 1 kali</v>
      </c>
      <c r="R135" s="190">
        <f t="shared" si="18"/>
        <v>3603603.6036036038</v>
      </c>
      <c r="S135" s="188">
        <v>3600000</v>
      </c>
    </row>
    <row r="136" spans="2:19" ht="16.8" thickBot="1" x14ac:dyDescent="0.3">
      <c r="B136" s="103"/>
      <c r="C136" s="104"/>
      <c r="D136" s="104"/>
      <c r="E136" s="68"/>
      <c r="F136" s="105"/>
      <c r="G136" s="105"/>
      <c r="H136" s="105"/>
      <c r="I136" s="105"/>
      <c r="J136" s="106"/>
      <c r="K136" s="106"/>
      <c r="L136" s="142"/>
      <c r="N136" s="185" t="str">
        <f t="shared" si="15"/>
        <v/>
      </c>
      <c r="O136" s="185" t="str">
        <f t="shared" si="16"/>
        <v/>
      </c>
      <c r="P136" s="185" t="str">
        <f t="shared" si="17"/>
        <v/>
      </c>
      <c r="R136" s="190" t="str">
        <f t="shared" si="18"/>
        <v/>
      </c>
    </row>
    <row r="137" spans="2:19" ht="30.6" customHeight="1" x14ac:dyDescent="0.25">
      <c r="B137" s="81"/>
      <c r="C137" s="82" t="s">
        <v>130</v>
      </c>
      <c r="D137" s="83"/>
      <c r="E137" s="93" t="s">
        <v>196</v>
      </c>
      <c r="F137" s="94"/>
      <c r="G137" s="95"/>
      <c r="H137" s="95"/>
      <c r="I137" s="95"/>
      <c r="J137" s="96"/>
      <c r="K137" s="97">
        <f>SUM(K138:K139)</f>
        <v>135000000</v>
      </c>
      <c r="L137" s="139"/>
      <c r="N137" s="185" t="str">
        <f t="shared" si="15"/>
        <v/>
      </c>
      <c r="O137" s="185" t="str">
        <f t="shared" si="16"/>
        <v/>
      </c>
      <c r="P137" s="185" t="str">
        <f t="shared" si="17"/>
        <v/>
      </c>
      <c r="R137" s="190" t="str">
        <f t="shared" si="18"/>
        <v/>
      </c>
    </row>
    <row r="138" spans="2:19" ht="80.400000000000006" customHeight="1" x14ac:dyDescent="0.25">
      <c r="B138" s="87"/>
      <c r="C138" s="109"/>
      <c r="D138" s="110">
        <v>1</v>
      </c>
      <c r="E138" s="111" t="s">
        <v>116</v>
      </c>
      <c r="F138" s="13">
        <v>1</v>
      </c>
      <c r="G138" s="14" t="s">
        <v>0</v>
      </c>
      <c r="H138" s="14">
        <v>6</v>
      </c>
      <c r="I138" s="14" t="s">
        <v>26</v>
      </c>
      <c r="J138" s="15">
        <v>7500000</v>
      </c>
      <c r="K138" s="40">
        <f>F138*H138*J138</f>
        <v>45000000</v>
      </c>
      <c r="L138" s="16" t="s">
        <v>285</v>
      </c>
      <c r="N138" s="185" t="str">
        <f t="shared" si="15"/>
        <v>paket/hari</v>
      </c>
      <c r="O138" s="185">
        <f t="shared" si="16"/>
        <v>6</v>
      </c>
      <c r="P138" s="185" t="str">
        <f t="shared" si="17"/>
        <v>1 paket x 6 hari</v>
      </c>
      <c r="R138" s="190">
        <f t="shared" si="18"/>
        <v>6756756.7567567565</v>
      </c>
      <c r="S138" s="188">
        <v>6750000</v>
      </c>
    </row>
    <row r="139" spans="2:19" ht="80.400000000000006" customHeight="1" thickBot="1" x14ac:dyDescent="0.3">
      <c r="B139" s="90"/>
      <c r="C139" s="91"/>
      <c r="D139" s="92">
        <f>D138+1</f>
        <v>2</v>
      </c>
      <c r="E139" s="108" t="s">
        <v>67</v>
      </c>
      <c r="F139" s="22">
        <v>1</v>
      </c>
      <c r="G139" s="23" t="s">
        <v>1</v>
      </c>
      <c r="H139" s="23">
        <v>6</v>
      </c>
      <c r="I139" s="23" t="s">
        <v>26</v>
      </c>
      <c r="J139" s="24">
        <v>15000000</v>
      </c>
      <c r="K139" s="43">
        <f>F139*H139*J139</f>
        <v>90000000</v>
      </c>
      <c r="L139" s="16" t="s">
        <v>286</v>
      </c>
      <c r="N139" s="185" t="str">
        <f t="shared" si="15"/>
        <v>set/hari</v>
      </c>
      <c r="O139" s="185">
        <f t="shared" si="16"/>
        <v>6</v>
      </c>
      <c r="P139" s="185" t="str">
        <f t="shared" si="17"/>
        <v>1 set x 6 hari</v>
      </c>
      <c r="R139" s="190">
        <f t="shared" si="18"/>
        <v>13513513.513513513</v>
      </c>
      <c r="S139" s="188">
        <v>13500000</v>
      </c>
    </row>
    <row r="140" spans="2:19" ht="16.8" thickBot="1" x14ac:dyDescent="0.3">
      <c r="B140" s="26"/>
      <c r="C140" s="77"/>
      <c r="D140" s="77"/>
      <c r="E140" s="27"/>
      <c r="F140" s="28"/>
      <c r="G140" s="29"/>
      <c r="H140" s="29"/>
      <c r="I140" s="29"/>
      <c r="J140" s="30"/>
      <c r="K140" s="135"/>
      <c r="L140" s="138"/>
      <c r="N140" s="185" t="str">
        <f t="shared" ref="N140:N203" si="29">IF(F140="","",G140&amp;"/"&amp;I140)</f>
        <v/>
      </c>
      <c r="O140" s="185" t="str">
        <f t="shared" ref="O140:O203" si="30">IF(G140="","",F140*H140)</f>
        <v/>
      </c>
      <c r="P140" s="185" t="str">
        <f t="shared" ref="P140:P203" si="31">IF(F140="","",F140&amp;" "&amp;G140&amp;" x "&amp;H140&amp;" "&amp;I140)</f>
        <v/>
      </c>
      <c r="R140" s="190" t="str">
        <f t="shared" ref="R140:R203" si="32">IF(J140="","",J140*(100/111))</f>
        <v/>
      </c>
    </row>
    <row r="141" spans="2:19" ht="30" customHeight="1" x14ac:dyDescent="0.25">
      <c r="B141" s="81" t="s">
        <v>8</v>
      </c>
      <c r="C141" s="82"/>
      <c r="D141" s="83"/>
      <c r="E141" s="119" t="s">
        <v>297</v>
      </c>
      <c r="F141" s="8"/>
      <c r="G141" s="9"/>
      <c r="H141" s="9"/>
      <c r="I141" s="9"/>
      <c r="J141" s="10"/>
      <c r="K141" s="97">
        <f>K142+K167+K186+K212+K251+K275+K301+K321+K342+K362</f>
        <v>2475475000</v>
      </c>
      <c r="L141" s="181"/>
      <c r="N141" s="185" t="str">
        <f t="shared" si="29"/>
        <v/>
      </c>
      <c r="O141" s="185" t="str">
        <f t="shared" si="30"/>
        <v/>
      </c>
      <c r="P141" s="185" t="str">
        <f t="shared" si="31"/>
        <v/>
      </c>
      <c r="R141" s="190" t="str">
        <f t="shared" si="32"/>
        <v/>
      </c>
    </row>
    <row r="142" spans="2:19" ht="42.6" customHeight="1" x14ac:dyDescent="0.25">
      <c r="B142" s="84"/>
      <c r="C142" s="85" t="s">
        <v>128</v>
      </c>
      <c r="D142" s="86"/>
      <c r="E142" s="286" t="s">
        <v>180</v>
      </c>
      <c r="F142" s="286"/>
      <c r="G142" s="286"/>
      <c r="H142" s="286"/>
      <c r="I142" s="286"/>
      <c r="J142" s="15"/>
      <c r="K142" s="102">
        <f>SUM(K143:K165)</f>
        <v>148325000</v>
      </c>
      <c r="L142" s="132"/>
      <c r="N142" s="185" t="str">
        <f t="shared" si="29"/>
        <v/>
      </c>
      <c r="O142" s="185" t="str">
        <f t="shared" si="30"/>
        <v/>
      </c>
      <c r="P142" s="185" t="str">
        <f t="shared" si="31"/>
        <v/>
      </c>
      <c r="R142" s="190" t="str">
        <f t="shared" si="32"/>
        <v/>
      </c>
    </row>
    <row r="143" spans="2:19" ht="30" customHeight="1" x14ac:dyDescent="0.25">
      <c r="B143" s="84"/>
      <c r="C143" s="85"/>
      <c r="D143" s="86" t="s">
        <v>5</v>
      </c>
      <c r="E143" s="159" t="s">
        <v>160</v>
      </c>
      <c r="F143" s="13"/>
      <c r="G143" s="14"/>
      <c r="H143" s="14"/>
      <c r="I143" s="14"/>
      <c r="J143" s="15"/>
      <c r="K143" s="15"/>
      <c r="L143" s="132"/>
      <c r="N143" s="185" t="str">
        <f t="shared" si="29"/>
        <v/>
      </c>
      <c r="O143" s="185" t="str">
        <f t="shared" si="30"/>
        <v/>
      </c>
      <c r="P143" s="185" t="str">
        <f t="shared" si="31"/>
        <v/>
      </c>
      <c r="R143" s="190" t="str">
        <f t="shared" si="32"/>
        <v/>
      </c>
    </row>
    <row r="144" spans="2:19" ht="30" customHeight="1" x14ac:dyDescent="0.25">
      <c r="B144" s="84"/>
      <c r="C144" s="85"/>
      <c r="D144" s="160">
        <v>1</v>
      </c>
      <c r="E144" s="17" t="s">
        <v>27</v>
      </c>
      <c r="F144" s="13">
        <v>1</v>
      </c>
      <c r="G144" s="14" t="s">
        <v>33</v>
      </c>
      <c r="H144" s="14">
        <v>1</v>
      </c>
      <c r="I144" s="14" t="s">
        <v>36</v>
      </c>
      <c r="J144" s="15">
        <v>10000000</v>
      </c>
      <c r="K144" s="15">
        <f t="shared" ref="K144:K146" si="33">F144*H144*J144</f>
        <v>10000000</v>
      </c>
      <c r="L144" s="132" t="s">
        <v>306</v>
      </c>
      <c r="N144" s="185" t="str">
        <f t="shared" si="29"/>
        <v>tempat/kali</v>
      </c>
      <c r="O144" s="185">
        <f t="shared" si="30"/>
        <v>1</v>
      </c>
      <c r="P144" s="185" t="str">
        <f t="shared" si="31"/>
        <v>1 tempat x 1 kali</v>
      </c>
      <c r="R144" s="190">
        <f t="shared" si="32"/>
        <v>9009009.0090090092</v>
      </c>
      <c r="S144" s="188">
        <v>9000000</v>
      </c>
    </row>
    <row r="145" spans="2:19" ht="30" customHeight="1" x14ac:dyDescent="0.25">
      <c r="B145" s="84"/>
      <c r="C145" s="85"/>
      <c r="D145" s="160">
        <v>2</v>
      </c>
      <c r="E145" s="17" t="s">
        <v>161</v>
      </c>
      <c r="F145" s="13">
        <v>325</v>
      </c>
      <c r="G145" s="14" t="s">
        <v>54</v>
      </c>
      <c r="H145" s="14">
        <v>2</v>
      </c>
      <c r="I145" s="14" t="s">
        <v>36</v>
      </c>
      <c r="J145" s="15">
        <v>15000</v>
      </c>
      <c r="K145" s="15">
        <f t="shared" si="33"/>
        <v>9750000</v>
      </c>
      <c r="L145" s="132" t="s">
        <v>255</v>
      </c>
      <c r="N145" s="185" t="str">
        <f t="shared" si="29"/>
        <v>kotak/kali</v>
      </c>
      <c r="O145" s="185">
        <f t="shared" si="30"/>
        <v>650</v>
      </c>
      <c r="P145" s="185" t="str">
        <f t="shared" si="31"/>
        <v>325 kotak x 2 kali</v>
      </c>
      <c r="R145" s="190">
        <f t="shared" si="32"/>
        <v>13513.513513513513</v>
      </c>
      <c r="S145" s="188">
        <v>13500</v>
      </c>
    </row>
    <row r="146" spans="2:19" ht="30" customHeight="1" x14ac:dyDescent="0.25">
      <c r="B146" s="84"/>
      <c r="C146" s="85"/>
      <c r="D146" s="160">
        <v>3</v>
      </c>
      <c r="E146" s="17" t="s">
        <v>162</v>
      </c>
      <c r="F146" s="13">
        <v>325</v>
      </c>
      <c r="G146" s="14" t="s">
        <v>54</v>
      </c>
      <c r="H146" s="14">
        <v>1</v>
      </c>
      <c r="I146" s="14" t="s">
        <v>36</v>
      </c>
      <c r="J146" s="15">
        <v>35000</v>
      </c>
      <c r="K146" s="15">
        <f t="shared" si="33"/>
        <v>11375000</v>
      </c>
      <c r="L146" s="132" t="s">
        <v>256</v>
      </c>
      <c r="N146" s="185" t="str">
        <f t="shared" si="29"/>
        <v>kotak/kali</v>
      </c>
      <c r="O146" s="185">
        <f t="shared" si="30"/>
        <v>325</v>
      </c>
      <c r="P146" s="185" t="str">
        <f t="shared" si="31"/>
        <v>325 kotak x 1 kali</v>
      </c>
      <c r="R146" s="190">
        <f t="shared" si="32"/>
        <v>31531.531531531531</v>
      </c>
      <c r="S146" s="188">
        <v>31500</v>
      </c>
    </row>
    <row r="147" spans="2:19" ht="30" customHeight="1" x14ac:dyDescent="0.25">
      <c r="B147" s="84"/>
      <c r="C147" s="85"/>
      <c r="D147" s="86" t="s">
        <v>6</v>
      </c>
      <c r="E147" s="159" t="s">
        <v>118</v>
      </c>
      <c r="F147" s="13"/>
      <c r="G147" s="14"/>
      <c r="H147" s="14"/>
      <c r="I147" s="14"/>
      <c r="J147" s="15"/>
      <c r="K147" s="15"/>
      <c r="L147" s="132"/>
      <c r="N147" s="185" t="str">
        <f t="shared" si="29"/>
        <v/>
      </c>
      <c r="O147" s="185" t="str">
        <f t="shared" si="30"/>
        <v/>
      </c>
      <c r="P147" s="185" t="str">
        <f t="shared" si="31"/>
        <v/>
      </c>
      <c r="R147" s="190" t="str">
        <f t="shared" si="32"/>
        <v/>
      </c>
    </row>
    <row r="148" spans="2:19" ht="40.049999999999997" customHeight="1" x14ac:dyDescent="0.25">
      <c r="B148" s="84"/>
      <c r="C148" s="85"/>
      <c r="D148" s="160">
        <v>1</v>
      </c>
      <c r="E148" s="17" t="s">
        <v>152</v>
      </c>
      <c r="F148" s="13">
        <v>18</v>
      </c>
      <c r="G148" s="14" t="s">
        <v>57</v>
      </c>
      <c r="H148" s="14">
        <v>1</v>
      </c>
      <c r="I148" s="14" t="s">
        <v>26</v>
      </c>
      <c r="J148" s="15">
        <v>1000000</v>
      </c>
      <c r="K148" s="15">
        <f t="shared" ref="K148:K152" si="34">F148*H148*J148</f>
        <v>18000000</v>
      </c>
      <c r="L148" s="144" t="s">
        <v>243</v>
      </c>
      <c r="N148" s="185" t="str">
        <f t="shared" si="29"/>
        <v>m2/hari</v>
      </c>
      <c r="O148" s="185">
        <f t="shared" si="30"/>
        <v>18</v>
      </c>
      <c r="P148" s="185" t="str">
        <f t="shared" si="31"/>
        <v>18 m2 x 1 hari</v>
      </c>
      <c r="R148" s="190">
        <f t="shared" si="32"/>
        <v>900900.90090090095</v>
      </c>
      <c r="S148" s="188">
        <v>900000</v>
      </c>
    </row>
    <row r="149" spans="2:19" ht="54.6" customHeight="1" x14ac:dyDescent="0.25">
      <c r="B149" s="84"/>
      <c r="C149" s="85"/>
      <c r="D149" s="160">
        <f>D148+1</f>
        <v>2</v>
      </c>
      <c r="E149" s="17" t="s">
        <v>138</v>
      </c>
      <c r="F149" s="13">
        <v>1</v>
      </c>
      <c r="G149" s="14" t="s">
        <v>1</v>
      </c>
      <c r="H149" s="14">
        <v>1</v>
      </c>
      <c r="I149" s="14" t="s">
        <v>26</v>
      </c>
      <c r="J149" s="15">
        <v>10000000</v>
      </c>
      <c r="K149" s="15">
        <f t="shared" si="34"/>
        <v>10000000</v>
      </c>
      <c r="L149" s="143" t="s">
        <v>307</v>
      </c>
      <c r="N149" s="185" t="str">
        <f t="shared" si="29"/>
        <v>set/hari</v>
      </c>
      <c r="O149" s="185">
        <f t="shared" si="30"/>
        <v>1</v>
      </c>
      <c r="P149" s="185" t="str">
        <f t="shared" si="31"/>
        <v>1 set x 1 hari</v>
      </c>
      <c r="R149" s="190">
        <f t="shared" si="32"/>
        <v>9009009.0090090092</v>
      </c>
      <c r="S149" s="188">
        <v>9000000</v>
      </c>
    </row>
    <row r="150" spans="2:19" ht="40.049999999999997" customHeight="1" x14ac:dyDescent="0.25">
      <c r="B150" s="84"/>
      <c r="C150" s="85"/>
      <c r="D150" s="160">
        <f t="shared" ref="D150" si="35">D149+1</f>
        <v>3</v>
      </c>
      <c r="E150" s="16" t="s">
        <v>176</v>
      </c>
      <c r="F150" s="13">
        <v>1</v>
      </c>
      <c r="G150" s="14" t="s">
        <v>2</v>
      </c>
      <c r="H150" s="14">
        <v>1</v>
      </c>
      <c r="I150" s="14" t="s">
        <v>26</v>
      </c>
      <c r="J150" s="15">
        <v>5000000</v>
      </c>
      <c r="K150" s="15">
        <f t="shared" si="34"/>
        <v>5000000</v>
      </c>
      <c r="L150" s="16" t="s">
        <v>266</v>
      </c>
      <c r="N150" s="185" t="str">
        <f t="shared" si="29"/>
        <v>unit/hari</v>
      </c>
      <c r="O150" s="185">
        <f t="shared" si="30"/>
        <v>1</v>
      </c>
      <c r="P150" s="185" t="str">
        <f t="shared" si="31"/>
        <v>1 unit x 1 hari</v>
      </c>
      <c r="R150" s="190">
        <f t="shared" si="32"/>
        <v>4504504.5045045046</v>
      </c>
      <c r="S150" s="188">
        <v>4500000</v>
      </c>
    </row>
    <row r="151" spans="2:19" ht="40.049999999999997" customHeight="1" x14ac:dyDescent="0.25">
      <c r="B151" s="84"/>
      <c r="C151" s="85"/>
      <c r="D151" s="160">
        <f>D150+1</f>
        <v>4</v>
      </c>
      <c r="E151" s="17" t="s">
        <v>150</v>
      </c>
      <c r="F151" s="13">
        <v>1</v>
      </c>
      <c r="G151" s="14" t="s">
        <v>1</v>
      </c>
      <c r="H151" s="14">
        <v>1</v>
      </c>
      <c r="I151" s="14" t="s">
        <v>25</v>
      </c>
      <c r="J151" s="15">
        <v>10000000</v>
      </c>
      <c r="K151" s="15">
        <f t="shared" si="34"/>
        <v>10000000</v>
      </c>
      <c r="L151" s="132" t="s">
        <v>308</v>
      </c>
      <c r="N151" s="185" t="str">
        <f t="shared" si="29"/>
        <v>set/keg</v>
      </c>
      <c r="O151" s="185">
        <f t="shared" si="30"/>
        <v>1</v>
      </c>
      <c r="P151" s="185" t="str">
        <f t="shared" si="31"/>
        <v>1 set x 1 keg</v>
      </c>
      <c r="R151" s="190">
        <f t="shared" si="32"/>
        <v>9009009.0090090092</v>
      </c>
      <c r="S151" s="188">
        <v>9000000</v>
      </c>
    </row>
    <row r="152" spans="2:19" ht="30" customHeight="1" x14ac:dyDescent="0.25">
      <c r="B152" s="84"/>
      <c r="C152" s="85"/>
      <c r="D152" s="160">
        <f t="shared" ref="D152:D155" si="36">D151+1</f>
        <v>5</v>
      </c>
      <c r="E152" s="17" t="s">
        <v>139</v>
      </c>
      <c r="F152" s="13">
        <v>3</v>
      </c>
      <c r="G152" s="14" t="s">
        <v>2</v>
      </c>
      <c r="H152" s="14">
        <v>1</v>
      </c>
      <c r="I152" s="14" t="s">
        <v>36</v>
      </c>
      <c r="J152" s="15">
        <v>1000000</v>
      </c>
      <c r="K152" s="15">
        <f t="shared" si="34"/>
        <v>3000000</v>
      </c>
      <c r="L152" s="132" t="s">
        <v>309</v>
      </c>
      <c r="N152" s="185" t="str">
        <f t="shared" si="29"/>
        <v>unit/kali</v>
      </c>
      <c r="O152" s="185">
        <f t="shared" si="30"/>
        <v>3</v>
      </c>
      <c r="P152" s="185" t="str">
        <f t="shared" si="31"/>
        <v>3 unit x 1 kali</v>
      </c>
      <c r="R152" s="190">
        <f t="shared" si="32"/>
        <v>900900.90090090095</v>
      </c>
      <c r="S152" s="188">
        <v>900000</v>
      </c>
    </row>
    <row r="153" spans="2:19" ht="40.049999999999997" customHeight="1" x14ac:dyDescent="0.25">
      <c r="B153" s="84"/>
      <c r="C153" s="85"/>
      <c r="D153" s="160">
        <f t="shared" si="36"/>
        <v>6</v>
      </c>
      <c r="E153" s="17" t="s">
        <v>298</v>
      </c>
      <c r="F153" s="13">
        <v>300</v>
      </c>
      <c r="G153" s="14" t="s">
        <v>124</v>
      </c>
      <c r="H153" s="14">
        <v>1</v>
      </c>
      <c r="I153" s="14" t="s">
        <v>36</v>
      </c>
      <c r="J153" s="15">
        <v>15000</v>
      </c>
      <c r="K153" s="15">
        <f>F153*H153*J153</f>
        <v>4500000</v>
      </c>
      <c r="L153" s="134" t="s">
        <v>289</v>
      </c>
      <c r="N153" s="185" t="str">
        <f t="shared" si="29"/>
        <v>lembar/kali</v>
      </c>
      <c r="O153" s="185">
        <f t="shared" si="30"/>
        <v>300</v>
      </c>
      <c r="P153" s="185" t="str">
        <f t="shared" si="31"/>
        <v>300 lembar x 1 kali</v>
      </c>
      <c r="R153" s="190">
        <f t="shared" si="32"/>
        <v>13513.513513513513</v>
      </c>
      <c r="S153" s="188">
        <v>135000</v>
      </c>
    </row>
    <row r="154" spans="2:19" ht="57" customHeight="1" x14ac:dyDescent="0.25">
      <c r="B154" s="84"/>
      <c r="C154" s="85"/>
      <c r="D154" s="160">
        <f t="shared" si="36"/>
        <v>7</v>
      </c>
      <c r="E154" s="17" t="s">
        <v>125</v>
      </c>
      <c r="F154" s="13">
        <v>320</v>
      </c>
      <c r="G154" s="14" t="s">
        <v>4</v>
      </c>
      <c r="H154" s="14">
        <v>1</v>
      </c>
      <c r="I154" s="14" t="s">
        <v>36</v>
      </c>
      <c r="J154" s="15">
        <v>20000</v>
      </c>
      <c r="K154" s="15">
        <f>F154*H154*J154</f>
        <v>6400000</v>
      </c>
      <c r="L154" s="134" t="s">
        <v>290</v>
      </c>
      <c r="N154" s="185" t="str">
        <f t="shared" si="29"/>
        <v>pcs/kali</v>
      </c>
      <c r="O154" s="185">
        <f t="shared" si="30"/>
        <v>320</v>
      </c>
      <c r="P154" s="185" t="str">
        <f t="shared" si="31"/>
        <v>320 pcs x 1 kali</v>
      </c>
      <c r="R154" s="190">
        <f t="shared" si="32"/>
        <v>18018.018018018018</v>
      </c>
      <c r="S154" s="188">
        <v>18000</v>
      </c>
    </row>
    <row r="155" spans="2:19" ht="40.049999999999997" customHeight="1" x14ac:dyDescent="0.25">
      <c r="B155" s="84"/>
      <c r="C155" s="85"/>
      <c r="D155" s="160">
        <f t="shared" si="36"/>
        <v>8</v>
      </c>
      <c r="E155" s="17" t="s">
        <v>126</v>
      </c>
      <c r="F155" s="13">
        <v>300</v>
      </c>
      <c r="G155" s="14" t="s">
        <v>127</v>
      </c>
      <c r="H155" s="14">
        <v>1</v>
      </c>
      <c r="I155" s="14" t="s">
        <v>36</v>
      </c>
      <c r="J155" s="15">
        <v>15000</v>
      </c>
      <c r="K155" s="15">
        <f>F155*H155*J155</f>
        <v>4500000</v>
      </c>
      <c r="L155" s="150" t="s">
        <v>258</v>
      </c>
      <c r="N155" s="185" t="str">
        <f t="shared" si="29"/>
        <v>eks/kali</v>
      </c>
      <c r="O155" s="185">
        <f t="shared" si="30"/>
        <v>300</v>
      </c>
      <c r="P155" s="185" t="str">
        <f t="shared" si="31"/>
        <v>300 eks x 1 kali</v>
      </c>
      <c r="R155" s="190">
        <f t="shared" si="32"/>
        <v>13513.513513513513</v>
      </c>
      <c r="S155" s="188">
        <v>13500</v>
      </c>
    </row>
    <row r="156" spans="2:19" ht="30" customHeight="1" x14ac:dyDescent="0.25">
      <c r="B156" s="84"/>
      <c r="C156" s="85"/>
      <c r="D156" s="86" t="s">
        <v>7</v>
      </c>
      <c r="E156" s="159" t="s">
        <v>197</v>
      </c>
      <c r="F156" s="13"/>
      <c r="G156" s="14"/>
      <c r="H156" s="14"/>
      <c r="I156" s="14"/>
      <c r="J156" s="15"/>
      <c r="K156" s="15"/>
      <c r="L156" s="132"/>
      <c r="N156" s="185" t="str">
        <f t="shared" si="29"/>
        <v/>
      </c>
      <c r="O156" s="185" t="str">
        <f t="shared" si="30"/>
        <v/>
      </c>
      <c r="P156" s="185" t="str">
        <f t="shared" si="31"/>
        <v/>
      </c>
      <c r="R156" s="190" t="str">
        <f t="shared" si="32"/>
        <v/>
      </c>
    </row>
    <row r="157" spans="2:19" ht="74.400000000000006" customHeight="1" x14ac:dyDescent="0.25">
      <c r="B157" s="84"/>
      <c r="C157" s="85"/>
      <c r="D157" s="160">
        <v>1</v>
      </c>
      <c r="E157" s="17" t="s">
        <v>116</v>
      </c>
      <c r="F157" s="13">
        <v>1</v>
      </c>
      <c r="G157" s="14" t="s">
        <v>0</v>
      </c>
      <c r="H157" s="14">
        <v>1</v>
      </c>
      <c r="I157" s="14" t="s">
        <v>26</v>
      </c>
      <c r="J157" s="15">
        <v>7500000</v>
      </c>
      <c r="K157" s="15">
        <f t="shared" ref="K157:K158" si="37">F157*H157*J157</f>
        <v>7500000</v>
      </c>
      <c r="L157" s="16" t="s">
        <v>285</v>
      </c>
      <c r="N157" s="185" t="str">
        <f t="shared" si="29"/>
        <v>paket/hari</v>
      </c>
      <c r="O157" s="185">
        <f t="shared" si="30"/>
        <v>1</v>
      </c>
      <c r="P157" s="185" t="str">
        <f t="shared" si="31"/>
        <v>1 paket x 1 hari</v>
      </c>
      <c r="R157" s="190">
        <f t="shared" si="32"/>
        <v>6756756.7567567565</v>
      </c>
      <c r="S157" s="188">
        <v>6750000</v>
      </c>
    </row>
    <row r="158" spans="2:19" ht="74.400000000000006" customHeight="1" x14ac:dyDescent="0.25">
      <c r="B158" s="84"/>
      <c r="C158" s="85"/>
      <c r="D158" s="160">
        <v>2</v>
      </c>
      <c r="E158" s="17" t="s">
        <v>129</v>
      </c>
      <c r="F158" s="13">
        <v>1</v>
      </c>
      <c r="G158" s="14" t="s">
        <v>0</v>
      </c>
      <c r="H158" s="14">
        <v>1</v>
      </c>
      <c r="I158" s="14" t="s">
        <v>26</v>
      </c>
      <c r="J158" s="15">
        <v>15000000</v>
      </c>
      <c r="K158" s="15">
        <f t="shared" si="37"/>
        <v>15000000</v>
      </c>
      <c r="L158" s="16" t="s">
        <v>286</v>
      </c>
      <c r="N158" s="185" t="str">
        <f t="shared" si="29"/>
        <v>paket/hari</v>
      </c>
      <c r="O158" s="185">
        <f t="shared" si="30"/>
        <v>1</v>
      </c>
      <c r="P158" s="185" t="str">
        <f t="shared" si="31"/>
        <v>1 paket x 1 hari</v>
      </c>
      <c r="R158" s="190">
        <f t="shared" si="32"/>
        <v>13513513.513513513</v>
      </c>
      <c r="S158" s="188">
        <v>13500000</v>
      </c>
    </row>
    <row r="159" spans="2:19" ht="30" customHeight="1" x14ac:dyDescent="0.25">
      <c r="B159" s="84"/>
      <c r="C159" s="85"/>
      <c r="D159" s="86" t="s">
        <v>8</v>
      </c>
      <c r="E159" s="159" t="s">
        <v>53</v>
      </c>
      <c r="F159" s="13"/>
      <c r="G159" s="14"/>
      <c r="H159" s="14"/>
      <c r="I159" s="14"/>
      <c r="J159" s="15"/>
      <c r="K159" s="15"/>
      <c r="L159" s="132"/>
      <c r="N159" s="185" t="str">
        <f t="shared" si="29"/>
        <v/>
      </c>
      <c r="O159" s="185" t="str">
        <f t="shared" si="30"/>
        <v/>
      </c>
      <c r="P159" s="185" t="str">
        <f t="shared" si="31"/>
        <v/>
      </c>
      <c r="R159" s="190" t="str">
        <f t="shared" si="32"/>
        <v/>
      </c>
    </row>
    <row r="160" spans="2:19" ht="30" customHeight="1" x14ac:dyDescent="0.25">
      <c r="B160" s="84"/>
      <c r="C160" s="85"/>
      <c r="D160" s="160">
        <v>1</v>
      </c>
      <c r="E160" s="17" t="s">
        <v>28</v>
      </c>
      <c r="F160" s="13">
        <v>1</v>
      </c>
      <c r="G160" s="14" t="s">
        <v>13</v>
      </c>
      <c r="H160" s="14">
        <v>1</v>
      </c>
      <c r="I160" s="14" t="s">
        <v>36</v>
      </c>
      <c r="J160" s="15">
        <v>1500000</v>
      </c>
      <c r="K160" s="15">
        <f>F160*H160*J160</f>
        <v>1500000</v>
      </c>
      <c r="L160" s="132" t="s">
        <v>310</v>
      </c>
      <c r="N160" s="185" t="str">
        <f t="shared" si="29"/>
        <v>orang/kali</v>
      </c>
      <c r="O160" s="185">
        <f t="shared" si="30"/>
        <v>1</v>
      </c>
      <c r="P160" s="185" t="str">
        <f t="shared" si="31"/>
        <v>1 orang x 1 kali</v>
      </c>
      <c r="R160" s="190">
        <f t="shared" si="32"/>
        <v>1351351.3513513515</v>
      </c>
      <c r="S160" s="188">
        <v>1350000</v>
      </c>
    </row>
    <row r="161" spans="2:19" ht="30" customHeight="1" x14ac:dyDescent="0.25">
      <c r="B161" s="84"/>
      <c r="C161" s="85"/>
      <c r="D161" s="160">
        <f>D160+1</f>
        <v>2</v>
      </c>
      <c r="E161" s="17" t="s">
        <v>145</v>
      </c>
      <c r="F161" s="13">
        <v>3</v>
      </c>
      <c r="G161" s="14" t="s">
        <v>13</v>
      </c>
      <c r="H161" s="14">
        <v>1</v>
      </c>
      <c r="I161" s="14" t="s">
        <v>36</v>
      </c>
      <c r="J161" s="15">
        <v>600000</v>
      </c>
      <c r="K161" s="15">
        <f t="shared" ref="K161:K162" si="38">F161*H161*J161</f>
        <v>1800000</v>
      </c>
      <c r="L161" s="132" t="s">
        <v>310</v>
      </c>
      <c r="N161" s="185" t="str">
        <f t="shared" si="29"/>
        <v>orang/kali</v>
      </c>
      <c r="O161" s="185">
        <f t="shared" si="30"/>
        <v>3</v>
      </c>
      <c r="P161" s="185" t="str">
        <f t="shared" si="31"/>
        <v>3 orang x 1 kali</v>
      </c>
      <c r="R161" s="190">
        <f t="shared" si="32"/>
        <v>540540.54054054059</v>
      </c>
      <c r="S161" s="188">
        <v>540000</v>
      </c>
    </row>
    <row r="162" spans="2:19" ht="30" customHeight="1" x14ac:dyDescent="0.25">
      <c r="B162" s="84"/>
      <c r="C162" s="85"/>
      <c r="D162" s="160">
        <f t="shared" ref="D162:D165" si="39">D161+1</f>
        <v>3</v>
      </c>
      <c r="E162" s="17" t="s">
        <v>134</v>
      </c>
      <c r="F162" s="13">
        <v>1</v>
      </c>
      <c r="G162" s="14" t="s">
        <v>13</v>
      </c>
      <c r="H162" s="14">
        <v>1</v>
      </c>
      <c r="I162" s="14" t="s">
        <v>36</v>
      </c>
      <c r="J162" s="15">
        <v>3000000</v>
      </c>
      <c r="K162" s="15">
        <f t="shared" si="38"/>
        <v>3000000</v>
      </c>
      <c r="L162" s="132" t="s">
        <v>310</v>
      </c>
      <c r="N162" s="185" t="str">
        <f t="shared" si="29"/>
        <v>orang/kali</v>
      </c>
      <c r="O162" s="185">
        <f t="shared" si="30"/>
        <v>1</v>
      </c>
      <c r="P162" s="185" t="str">
        <f t="shared" si="31"/>
        <v>1 orang x 1 kali</v>
      </c>
      <c r="R162" s="190">
        <f t="shared" si="32"/>
        <v>2702702.702702703</v>
      </c>
      <c r="S162" s="188">
        <v>2700000</v>
      </c>
    </row>
    <row r="163" spans="2:19" ht="30" customHeight="1" x14ac:dyDescent="0.25">
      <c r="B163" s="84"/>
      <c r="C163" s="85"/>
      <c r="D163" s="160">
        <f t="shared" si="39"/>
        <v>4</v>
      </c>
      <c r="E163" s="17" t="s">
        <v>141</v>
      </c>
      <c r="F163" s="13">
        <v>3</v>
      </c>
      <c r="G163" s="14" t="s">
        <v>13</v>
      </c>
      <c r="H163" s="14">
        <v>1</v>
      </c>
      <c r="I163" s="14" t="s">
        <v>46</v>
      </c>
      <c r="J163" s="15">
        <v>5000000</v>
      </c>
      <c r="K163" s="15">
        <f>F163*H163*J163</f>
        <v>15000000</v>
      </c>
      <c r="L163" s="132" t="s">
        <v>310</v>
      </c>
      <c r="N163" s="185" t="str">
        <f t="shared" si="29"/>
        <v>orang/show</v>
      </c>
      <c r="O163" s="185">
        <f t="shared" si="30"/>
        <v>3</v>
      </c>
      <c r="P163" s="185" t="str">
        <f t="shared" si="31"/>
        <v>3 orang x 1 show</v>
      </c>
      <c r="R163" s="190">
        <f t="shared" si="32"/>
        <v>4504504.5045045046</v>
      </c>
      <c r="S163" s="188">
        <v>4500000</v>
      </c>
    </row>
    <row r="164" spans="2:19" ht="30" customHeight="1" x14ac:dyDescent="0.25">
      <c r="B164" s="84"/>
      <c r="C164" s="85"/>
      <c r="D164" s="160">
        <f t="shared" si="39"/>
        <v>5</v>
      </c>
      <c r="E164" s="17" t="s">
        <v>142</v>
      </c>
      <c r="F164" s="13">
        <v>5</v>
      </c>
      <c r="G164" s="14" t="s">
        <v>13</v>
      </c>
      <c r="H164" s="14">
        <v>1</v>
      </c>
      <c r="I164" s="14" t="s">
        <v>25</v>
      </c>
      <c r="J164" s="15">
        <v>2000000</v>
      </c>
      <c r="K164" s="15">
        <f>F164*H164*J164</f>
        <v>10000000</v>
      </c>
      <c r="L164" s="132" t="s">
        <v>310</v>
      </c>
      <c r="N164" s="185" t="str">
        <f t="shared" si="29"/>
        <v>orang/keg</v>
      </c>
      <c r="O164" s="185">
        <f t="shared" si="30"/>
        <v>5</v>
      </c>
      <c r="P164" s="185" t="str">
        <f t="shared" si="31"/>
        <v>5 orang x 1 keg</v>
      </c>
      <c r="R164" s="190">
        <f t="shared" si="32"/>
        <v>1801801.8018018019</v>
      </c>
      <c r="S164" s="188">
        <v>1800000</v>
      </c>
    </row>
    <row r="165" spans="2:19" ht="30" customHeight="1" thickBot="1" x14ac:dyDescent="0.3">
      <c r="B165" s="161"/>
      <c r="C165" s="162"/>
      <c r="D165" s="163">
        <f t="shared" si="39"/>
        <v>6</v>
      </c>
      <c r="E165" s="18" t="s">
        <v>70</v>
      </c>
      <c r="F165" s="19">
        <v>4</v>
      </c>
      <c r="G165" s="20" t="s">
        <v>13</v>
      </c>
      <c r="H165" s="20">
        <v>1</v>
      </c>
      <c r="I165" s="20" t="s">
        <v>25</v>
      </c>
      <c r="J165" s="21">
        <v>250000</v>
      </c>
      <c r="K165" s="21">
        <v>2000000</v>
      </c>
      <c r="L165" s="132" t="s">
        <v>310</v>
      </c>
      <c r="N165" s="185" t="str">
        <f t="shared" si="29"/>
        <v>orang/keg</v>
      </c>
      <c r="O165" s="185">
        <f t="shared" si="30"/>
        <v>4</v>
      </c>
      <c r="P165" s="185" t="str">
        <f t="shared" si="31"/>
        <v>4 orang x 1 keg</v>
      </c>
      <c r="R165" s="190">
        <f t="shared" si="32"/>
        <v>225225.22522522524</v>
      </c>
      <c r="S165" s="188">
        <v>225000</v>
      </c>
    </row>
    <row r="166" spans="2:19" ht="16.8" thickBot="1" x14ac:dyDescent="0.3">
      <c r="B166" s="153"/>
      <c r="C166" s="154"/>
      <c r="D166" s="154"/>
      <c r="E166" s="6"/>
      <c r="F166" s="3"/>
      <c r="G166" s="4"/>
      <c r="H166" s="4"/>
      <c r="I166" s="4"/>
      <c r="J166" s="5"/>
      <c r="K166" s="164"/>
      <c r="L166" s="183"/>
      <c r="N166" s="185" t="str">
        <f t="shared" si="29"/>
        <v/>
      </c>
      <c r="O166" s="185" t="str">
        <f t="shared" si="30"/>
        <v/>
      </c>
      <c r="P166" s="185" t="str">
        <f t="shared" si="31"/>
        <v/>
      </c>
      <c r="R166" s="190" t="str">
        <f t="shared" si="32"/>
        <v/>
      </c>
    </row>
    <row r="167" spans="2:19" ht="27" customHeight="1" x14ac:dyDescent="0.25">
      <c r="B167" s="81"/>
      <c r="C167" s="82" t="s">
        <v>130</v>
      </c>
      <c r="D167" s="83"/>
      <c r="E167" s="119" t="s">
        <v>181</v>
      </c>
      <c r="F167" s="8"/>
      <c r="G167" s="9"/>
      <c r="H167" s="9"/>
      <c r="I167" s="9"/>
      <c r="J167" s="10"/>
      <c r="K167" s="97">
        <f>SUM(K168:K184)</f>
        <v>239800000</v>
      </c>
      <c r="L167" s="181"/>
      <c r="N167" s="185" t="str">
        <f t="shared" si="29"/>
        <v/>
      </c>
      <c r="O167" s="185" t="str">
        <f t="shared" si="30"/>
        <v/>
      </c>
      <c r="P167" s="185" t="str">
        <f t="shared" si="31"/>
        <v/>
      </c>
      <c r="R167" s="190" t="str">
        <f t="shared" si="32"/>
        <v/>
      </c>
    </row>
    <row r="168" spans="2:19" ht="27" customHeight="1" x14ac:dyDescent="0.25">
      <c r="B168" s="84"/>
      <c r="C168" s="85"/>
      <c r="D168" s="169" t="s">
        <v>5</v>
      </c>
      <c r="E168" s="166" t="s">
        <v>121</v>
      </c>
      <c r="F168" s="165"/>
      <c r="G168" s="165"/>
      <c r="H168" s="165"/>
      <c r="I168" s="165"/>
      <c r="J168" s="165"/>
      <c r="K168" s="167"/>
      <c r="L168" s="132"/>
      <c r="N168" s="185" t="str">
        <f t="shared" si="29"/>
        <v/>
      </c>
      <c r="O168" s="185" t="str">
        <f t="shared" si="30"/>
        <v/>
      </c>
      <c r="P168" s="185" t="str">
        <f t="shared" si="31"/>
        <v/>
      </c>
      <c r="R168" s="190" t="str">
        <f t="shared" si="32"/>
        <v/>
      </c>
    </row>
    <row r="169" spans="2:19" ht="37.049999999999997" customHeight="1" x14ac:dyDescent="0.25">
      <c r="B169" s="84"/>
      <c r="C169" s="85"/>
      <c r="D169" s="110">
        <v>1</v>
      </c>
      <c r="E169" s="16" t="s">
        <v>136</v>
      </c>
      <c r="F169" s="35">
        <v>300</v>
      </c>
      <c r="G169" s="61" t="s">
        <v>11</v>
      </c>
      <c r="H169" s="35">
        <v>1</v>
      </c>
      <c r="I169" s="35" t="s">
        <v>36</v>
      </c>
      <c r="J169" s="62">
        <v>400000</v>
      </c>
      <c r="K169" s="54">
        <f t="shared" ref="K169" si="40">F169*H169*J169</f>
        <v>120000000</v>
      </c>
      <c r="L169" s="132" t="s">
        <v>311</v>
      </c>
      <c r="N169" s="185" t="str">
        <f t="shared" si="29"/>
        <v>pax/kali</v>
      </c>
      <c r="O169" s="185">
        <f t="shared" si="30"/>
        <v>300</v>
      </c>
      <c r="P169" s="185" t="str">
        <f t="shared" si="31"/>
        <v>300 pax x 1 kali</v>
      </c>
      <c r="R169" s="190">
        <f t="shared" si="32"/>
        <v>360360.36036036036</v>
      </c>
      <c r="S169" s="188">
        <v>360000</v>
      </c>
    </row>
    <row r="170" spans="2:19" ht="27" customHeight="1" x14ac:dyDescent="0.25">
      <c r="B170" s="84"/>
      <c r="C170" s="85"/>
      <c r="D170" s="169" t="s">
        <v>6</v>
      </c>
      <c r="E170" s="166" t="s">
        <v>118</v>
      </c>
      <c r="F170" s="165"/>
      <c r="G170" s="165"/>
      <c r="H170" s="165"/>
      <c r="I170" s="165"/>
      <c r="J170" s="165"/>
      <c r="K170" s="167"/>
      <c r="L170" s="132"/>
      <c r="N170" s="185" t="str">
        <f t="shared" si="29"/>
        <v/>
      </c>
      <c r="O170" s="185" t="str">
        <f t="shared" si="30"/>
        <v/>
      </c>
      <c r="P170" s="185" t="str">
        <f t="shared" si="31"/>
        <v/>
      </c>
      <c r="R170" s="190" t="str">
        <f t="shared" si="32"/>
        <v/>
      </c>
    </row>
    <row r="171" spans="2:19" ht="37.049999999999997" customHeight="1" x14ac:dyDescent="0.25">
      <c r="B171" s="84"/>
      <c r="C171" s="85"/>
      <c r="D171" s="110">
        <v>1</v>
      </c>
      <c r="E171" s="16" t="s">
        <v>137</v>
      </c>
      <c r="F171" s="35">
        <v>24</v>
      </c>
      <c r="G171" s="61" t="s">
        <v>57</v>
      </c>
      <c r="H171" s="35">
        <v>1</v>
      </c>
      <c r="I171" s="35" t="s">
        <v>26</v>
      </c>
      <c r="J171" s="62">
        <v>1000000</v>
      </c>
      <c r="K171" s="54">
        <f t="shared" ref="K171:K174" si="41">F171*H171*J171</f>
        <v>24000000</v>
      </c>
      <c r="L171" s="144" t="s">
        <v>243</v>
      </c>
      <c r="N171" s="185" t="str">
        <f t="shared" si="29"/>
        <v>m2/hari</v>
      </c>
      <c r="O171" s="185">
        <f t="shared" si="30"/>
        <v>24</v>
      </c>
      <c r="P171" s="185" t="str">
        <f t="shared" si="31"/>
        <v>24 m2 x 1 hari</v>
      </c>
      <c r="R171" s="190">
        <f t="shared" si="32"/>
        <v>900900.90090090095</v>
      </c>
      <c r="S171" s="188">
        <v>900000</v>
      </c>
    </row>
    <row r="172" spans="2:19" ht="49.8" customHeight="1" x14ac:dyDescent="0.25">
      <c r="B172" s="84"/>
      <c r="C172" s="85"/>
      <c r="D172" s="110">
        <f>D171+1</f>
        <v>2</v>
      </c>
      <c r="E172" s="12" t="s">
        <v>138</v>
      </c>
      <c r="F172" s="35">
        <v>1</v>
      </c>
      <c r="G172" s="35" t="s">
        <v>1</v>
      </c>
      <c r="H172" s="35">
        <v>1</v>
      </c>
      <c r="I172" s="35" t="s">
        <v>26</v>
      </c>
      <c r="J172" s="53">
        <v>10000000</v>
      </c>
      <c r="K172" s="54">
        <f t="shared" si="41"/>
        <v>10000000</v>
      </c>
      <c r="L172" s="143" t="s">
        <v>307</v>
      </c>
      <c r="N172" s="185" t="str">
        <f t="shared" si="29"/>
        <v>set/hari</v>
      </c>
      <c r="O172" s="185">
        <f t="shared" si="30"/>
        <v>1</v>
      </c>
      <c r="P172" s="185" t="str">
        <f t="shared" si="31"/>
        <v>1 set x 1 hari</v>
      </c>
      <c r="R172" s="190">
        <f t="shared" si="32"/>
        <v>9009009.0090090092</v>
      </c>
      <c r="S172" s="188">
        <v>9000000</v>
      </c>
    </row>
    <row r="173" spans="2:19" ht="37.049999999999997" customHeight="1" x14ac:dyDescent="0.25">
      <c r="B173" s="84"/>
      <c r="C173" s="85"/>
      <c r="D173" s="110">
        <f>D172+1</f>
        <v>3</v>
      </c>
      <c r="E173" s="12" t="s">
        <v>123</v>
      </c>
      <c r="F173" s="35">
        <v>1</v>
      </c>
      <c r="G173" s="35" t="s">
        <v>1</v>
      </c>
      <c r="H173" s="35">
        <v>1</v>
      </c>
      <c r="I173" s="35" t="s">
        <v>25</v>
      </c>
      <c r="J173" s="53">
        <v>10000000</v>
      </c>
      <c r="K173" s="54">
        <f t="shared" si="41"/>
        <v>10000000</v>
      </c>
      <c r="L173" s="132" t="s">
        <v>308</v>
      </c>
      <c r="N173" s="185" t="str">
        <f t="shared" si="29"/>
        <v>set/keg</v>
      </c>
      <c r="O173" s="185">
        <f t="shared" si="30"/>
        <v>1</v>
      </c>
      <c r="P173" s="185" t="str">
        <f t="shared" si="31"/>
        <v>1 set x 1 keg</v>
      </c>
      <c r="R173" s="190">
        <f t="shared" si="32"/>
        <v>9009009.0090090092</v>
      </c>
      <c r="S173" s="188">
        <v>9000000</v>
      </c>
    </row>
    <row r="174" spans="2:19" ht="27" customHeight="1" x14ac:dyDescent="0.25">
      <c r="B174" s="84"/>
      <c r="C174" s="85"/>
      <c r="D174" s="110">
        <f t="shared" ref="D174" si="42">D173+1</f>
        <v>4</v>
      </c>
      <c r="E174" s="12" t="s">
        <v>139</v>
      </c>
      <c r="F174" s="35">
        <v>20</v>
      </c>
      <c r="G174" s="35" t="s">
        <v>2</v>
      </c>
      <c r="H174" s="35">
        <v>1</v>
      </c>
      <c r="I174" s="35" t="s">
        <v>36</v>
      </c>
      <c r="J174" s="53">
        <v>1000000</v>
      </c>
      <c r="K174" s="54">
        <f t="shared" si="41"/>
        <v>20000000</v>
      </c>
      <c r="L174" s="132" t="s">
        <v>309</v>
      </c>
      <c r="N174" s="185" t="str">
        <f t="shared" si="29"/>
        <v>unit/kali</v>
      </c>
      <c r="O174" s="185">
        <f t="shared" si="30"/>
        <v>20</v>
      </c>
      <c r="P174" s="185" t="str">
        <f t="shared" si="31"/>
        <v>20 unit x 1 kali</v>
      </c>
      <c r="R174" s="190">
        <f t="shared" si="32"/>
        <v>900900.90090090095</v>
      </c>
      <c r="S174" s="188">
        <v>900000</v>
      </c>
    </row>
    <row r="175" spans="2:19" ht="27" customHeight="1" x14ac:dyDescent="0.25">
      <c r="B175" s="84"/>
      <c r="C175" s="85"/>
      <c r="D175" s="169" t="s">
        <v>7</v>
      </c>
      <c r="E175" s="168" t="s">
        <v>196</v>
      </c>
      <c r="F175" s="165"/>
      <c r="G175" s="165"/>
      <c r="H175" s="165"/>
      <c r="I175" s="165"/>
      <c r="J175" s="165"/>
      <c r="K175" s="167"/>
      <c r="L175" s="132"/>
      <c r="N175" s="185" t="str">
        <f t="shared" si="29"/>
        <v/>
      </c>
      <c r="O175" s="185" t="str">
        <f t="shared" si="30"/>
        <v/>
      </c>
      <c r="P175" s="185" t="str">
        <f t="shared" si="31"/>
        <v/>
      </c>
      <c r="R175" s="190" t="str">
        <f t="shared" si="32"/>
        <v/>
      </c>
    </row>
    <row r="176" spans="2:19" ht="70.2" customHeight="1" x14ac:dyDescent="0.25">
      <c r="B176" s="84"/>
      <c r="C176" s="85"/>
      <c r="D176" s="110">
        <v>1</v>
      </c>
      <c r="E176" s="16" t="s">
        <v>116</v>
      </c>
      <c r="F176" s="35">
        <v>1</v>
      </c>
      <c r="G176" s="61" t="s">
        <v>0</v>
      </c>
      <c r="H176" s="35">
        <v>1</v>
      </c>
      <c r="I176" s="35" t="s">
        <v>26</v>
      </c>
      <c r="J176" s="62">
        <v>7500000</v>
      </c>
      <c r="K176" s="54">
        <f>F176*H176*J176</f>
        <v>7500000</v>
      </c>
      <c r="L176" s="16" t="s">
        <v>285</v>
      </c>
      <c r="N176" s="185" t="str">
        <f t="shared" si="29"/>
        <v>paket/hari</v>
      </c>
      <c r="O176" s="185">
        <f t="shared" si="30"/>
        <v>1</v>
      </c>
      <c r="P176" s="185" t="str">
        <f t="shared" si="31"/>
        <v>1 paket x 1 hari</v>
      </c>
      <c r="R176" s="190">
        <f t="shared" si="32"/>
        <v>6756756.7567567565</v>
      </c>
      <c r="S176" s="188">
        <v>6750000</v>
      </c>
    </row>
    <row r="177" spans="2:19" ht="70.2" customHeight="1" x14ac:dyDescent="0.25">
      <c r="B177" s="84"/>
      <c r="C177" s="85"/>
      <c r="D177" s="110">
        <v>2</v>
      </c>
      <c r="E177" s="16" t="s">
        <v>129</v>
      </c>
      <c r="F177" s="35">
        <v>1</v>
      </c>
      <c r="G177" s="61" t="s">
        <v>0</v>
      </c>
      <c r="H177" s="35">
        <v>1</v>
      </c>
      <c r="I177" s="35" t="s">
        <v>26</v>
      </c>
      <c r="J177" s="62">
        <v>15000000</v>
      </c>
      <c r="K177" s="54">
        <f>F177*H177*J177</f>
        <v>15000000</v>
      </c>
      <c r="L177" s="16" t="s">
        <v>286</v>
      </c>
      <c r="N177" s="185" t="str">
        <f t="shared" si="29"/>
        <v>paket/hari</v>
      </c>
      <c r="O177" s="185">
        <f t="shared" si="30"/>
        <v>1</v>
      </c>
      <c r="P177" s="185" t="str">
        <f t="shared" si="31"/>
        <v>1 paket x 1 hari</v>
      </c>
      <c r="R177" s="190">
        <f t="shared" si="32"/>
        <v>13513513.513513513</v>
      </c>
      <c r="S177" s="188">
        <v>13500000</v>
      </c>
    </row>
    <row r="178" spans="2:19" ht="25.05" customHeight="1" x14ac:dyDescent="0.25">
      <c r="B178" s="84"/>
      <c r="C178" s="85"/>
      <c r="D178" s="169" t="s">
        <v>8</v>
      </c>
      <c r="E178" s="166" t="s">
        <v>53</v>
      </c>
      <c r="F178" s="165"/>
      <c r="G178" s="165"/>
      <c r="H178" s="165"/>
      <c r="I178" s="165"/>
      <c r="J178" s="165"/>
      <c r="K178" s="167"/>
      <c r="L178" s="132"/>
      <c r="N178" s="185" t="str">
        <f t="shared" si="29"/>
        <v/>
      </c>
      <c r="O178" s="185" t="str">
        <f t="shared" si="30"/>
        <v/>
      </c>
      <c r="P178" s="185" t="str">
        <f t="shared" si="31"/>
        <v/>
      </c>
      <c r="R178" s="190" t="str">
        <f t="shared" si="32"/>
        <v/>
      </c>
    </row>
    <row r="179" spans="2:19" ht="25.05" customHeight="1" x14ac:dyDescent="0.25">
      <c r="B179" s="84"/>
      <c r="C179" s="85"/>
      <c r="D179" s="110">
        <v>1</v>
      </c>
      <c r="E179" s="16" t="s">
        <v>28</v>
      </c>
      <c r="F179" s="35">
        <v>1</v>
      </c>
      <c r="G179" s="61" t="s">
        <v>13</v>
      </c>
      <c r="H179" s="35">
        <v>1</v>
      </c>
      <c r="I179" s="35" t="s">
        <v>36</v>
      </c>
      <c r="J179" s="62">
        <v>1500000</v>
      </c>
      <c r="K179" s="54">
        <f>F179*H179*J179</f>
        <v>1500000</v>
      </c>
      <c r="L179" s="132" t="s">
        <v>310</v>
      </c>
      <c r="N179" s="185" t="str">
        <f t="shared" si="29"/>
        <v>orang/kali</v>
      </c>
      <c r="O179" s="185">
        <f t="shared" si="30"/>
        <v>1</v>
      </c>
      <c r="P179" s="185" t="str">
        <f t="shared" si="31"/>
        <v>1 orang x 1 kali</v>
      </c>
      <c r="R179" s="190">
        <f t="shared" si="32"/>
        <v>1351351.3513513515</v>
      </c>
      <c r="S179" s="188">
        <v>1350000</v>
      </c>
    </row>
    <row r="180" spans="2:19" ht="25.05" customHeight="1" x14ac:dyDescent="0.25">
      <c r="B180" s="84"/>
      <c r="C180" s="85"/>
      <c r="D180" s="110">
        <f>D179+1</f>
        <v>2</v>
      </c>
      <c r="E180" s="16" t="s">
        <v>145</v>
      </c>
      <c r="F180" s="35">
        <v>3</v>
      </c>
      <c r="G180" s="61" t="s">
        <v>13</v>
      </c>
      <c r="H180" s="35">
        <v>1</v>
      </c>
      <c r="I180" s="35" t="s">
        <v>36</v>
      </c>
      <c r="J180" s="62">
        <v>600000</v>
      </c>
      <c r="K180" s="54">
        <f>F180*H180*J180</f>
        <v>1800000</v>
      </c>
      <c r="L180" s="132" t="s">
        <v>310</v>
      </c>
      <c r="N180" s="185" t="str">
        <f t="shared" si="29"/>
        <v>orang/kali</v>
      </c>
      <c r="O180" s="185">
        <f t="shared" si="30"/>
        <v>3</v>
      </c>
      <c r="P180" s="185" t="str">
        <f t="shared" si="31"/>
        <v>3 orang x 1 kali</v>
      </c>
      <c r="R180" s="190">
        <f t="shared" si="32"/>
        <v>540540.54054054059</v>
      </c>
      <c r="S180" s="188">
        <v>540000</v>
      </c>
    </row>
    <row r="181" spans="2:19" ht="25.05" customHeight="1" x14ac:dyDescent="0.25">
      <c r="B181" s="84"/>
      <c r="C181" s="85"/>
      <c r="D181" s="110">
        <f t="shared" ref="D181:D184" si="43">D180+1</f>
        <v>3</v>
      </c>
      <c r="E181" s="16" t="s">
        <v>134</v>
      </c>
      <c r="F181" s="35">
        <v>1</v>
      </c>
      <c r="G181" s="61" t="s">
        <v>13</v>
      </c>
      <c r="H181" s="35">
        <v>1</v>
      </c>
      <c r="I181" s="35" t="s">
        <v>36</v>
      </c>
      <c r="J181" s="62">
        <v>3000000</v>
      </c>
      <c r="K181" s="54">
        <f>F181*H181*J181</f>
        <v>3000000</v>
      </c>
      <c r="L181" s="132" t="s">
        <v>310</v>
      </c>
      <c r="N181" s="185" t="str">
        <f t="shared" si="29"/>
        <v>orang/kali</v>
      </c>
      <c r="O181" s="185">
        <f t="shared" si="30"/>
        <v>1</v>
      </c>
      <c r="P181" s="185" t="str">
        <f t="shared" si="31"/>
        <v>1 orang x 1 kali</v>
      </c>
      <c r="R181" s="190">
        <f t="shared" si="32"/>
        <v>2702702.702702703</v>
      </c>
      <c r="S181" s="188">
        <v>2700000</v>
      </c>
    </row>
    <row r="182" spans="2:19" ht="25.05" customHeight="1" x14ac:dyDescent="0.25">
      <c r="B182" s="84"/>
      <c r="C182" s="85"/>
      <c r="D182" s="110">
        <f t="shared" si="43"/>
        <v>4</v>
      </c>
      <c r="E182" s="12" t="s">
        <v>141</v>
      </c>
      <c r="F182" s="35">
        <v>3</v>
      </c>
      <c r="G182" s="35" t="s">
        <v>13</v>
      </c>
      <c r="H182" s="35">
        <v>1</v>
      </c>
      <c r="I182" s="35" t="s">
        <v>46</v>
      </c>
      <c r="J182" s="53">
        <v>5000000</v>
      </c>
      <c r="K182" s="54">
        <f>F182*H182*J182</f>
        <v>15000000</v>
      </c>
      <c r="L182" s="132" t="s">
        <v>310</v>
      </c>
      <c r="N182" s="185" t="str">
        <f t="shared" si="29"/>
        <v>orang/show</v>
      </c>
      <c r="O182" s="185">
        <f t="shared" si="30"/>
        <v>3</v>
      </c>
      <c r="P182" s="185" t="str">
        <f t="shared" si="31"/>
        <v>3 orang x 1 show</v>
      </c>
      <c r="R182" s="190">
        <f t="shared" si="32"/>
        <v>4504504.5045045046</v>
      </c>
      <c r="S182" s="188">
        <v>4500000</v>
      </c>
    </row>
    <row r="183" spans="2:19" ht="25.05" customHeight="1" x14ac:dyDescent="0.25">
      <c r="B183" s="84"/>
      <c r="C183" s="85"/>
      <c r="D183" s="110">
        <f t="shared" si="43"/>
        <v>5</v>
      </c>
      <c r="E183" s="12" t="s">
        <v>142</v>
      </c>
      <c r="F183" s="35">
        <v>5</v>
      </c>
      <c r="G183" s="35" t="s">
        <v>13</v>
      </c>
      <c r="H183" s="35">
        <v>1</v>
      </c>
      <c r="I183" s="35" t="s">
        <v>25</v>
      </c>
      <c r="J183" s="53">
        <v>2000000</v>
      </c>
      <c r="K183" s="54">
        <f>F183*H183*J183</f>
        <v>10000000</v>
      </c>
      <c r="L183" s="132" t="s">
        <v>310</v>
      </c>
      <c r="N183" s="185" t="str">
        <f t="shared" si="29"/>
        <v>orang/keg</v>
      </c>
      <c r="O183" s="185">
        <f t="shared" si="30"/>
        <v>5</v>
      </c>
      <c r="P183" s="185" t="str">
        <f t="shared" si="31"/>
        <v>5 orang x 1 keg</v>
      </c>
      <c r="R183" s="190">
        <f t="shared" si="32"/>
        <v>1801801.8018018019</v>
      </c>
      <c r="S183" s="188">
        <v>1800000</v>
      </c>
    </row>
    <row r="184" spans="2:19" ht="25.05" customHeight="1" thickBot="1" x14ac:dyDescent="0.3">
      <c r="B184" s="170"/>
      <c r="C184" s="127"/>
      <c r="D184" s="115">
        <f t="shared" si="43"/>
        <v>6</v>
      </c>
      <c r="E184" s="57" t="s">
        <v>70</v>
      </c>
      <c r="F184" s="37">
        <v>4</v>
      </c>
      <c r="G184" s="37" t="s">
        <v>13</v>
      </c>
      <c r="H184" s="37">
        <v>1</v>
      </c>
      <c r="I184" s="37" t="s">
        <v>25</v>
      </c>
      <c r="J184" s="58">
        <v>250000</v>
      </c>
      <c r="K184" s="59">
        <v>2000000</v>
      </c>
      <c r="L184" s="132" t="s">
        <v>310</v>
      </c>
      <c r="N184" s="185" t="str">
        <f t="shared" si="29"/>
        <v>orang/keg</v>
      </c>
      <c r="O184" s="185">
        <f t="shared" si="30"/>
        <v>4</v>
      </c>
      <c r="P184" s="185" t="str">
        <f t="shared" si="31"/>
        <v>4 orang x 1 keg</v>
      </c>
      <c r="R184" s="190">
        <f t="shared" si="32"/>
        <v>225225.22522522524</v>
      </c>
      <c r="S184" s="188">
        <v>225000</v>
      </c>
    </row>
    <row r="185" spans="2:19" ht="16.8" thickBot="1" x14ac:dyDescent="0.3">
      <c r="B185" s="153"/>
      <c r="C185" s="154"/>
      <c r="D185" s="154"/>
      <c r="E185" s="6"/>
      <c r="F185" s="3"/>
      <c r="G185" s="4"/>
      <c r="H185" s="4"/>
      <c r="I185" s="4"/>
      <c r="J185" s="5"/>
      <c r="K185" s="164"/>
      <c r="L185" s="183"/>
      <c r="N185" s="185" t="str">
        <f t="shared" si="29"/>
        <v/>
      </c>
      <c r="O185" s="185" t="str">
        <f t="shared" si="30"/>
        <v/>
      </c>
      <c r="P185" s="185" t="str">
        <f t="shared" si="31"/>
        <v/>
      </c>
      <c r="R185" s="190" t="str">
        <f t="shared" si="32"/>
        <v/>
      </c>
    </row>
    <row r="186" spans="2:19" ht="30" customHeight="1" x14ac:dyDescent="0.25">
      <c r="B186" s="81"/>
      <c r="C186" s="82" t="s">
        <v>209</v>
      </c>
      <c r="D186" s="83"/>
      <c r="E186" s="119" t="s">
        <v>158</v>
      </c>
      <c r="F186" s="8"/>
      <c r="G186" s="9"/>
      <c r="H186" s="9"/>
      <c r="I186" s="9"/>
      <c r="J186" s="10"/>
      <c r="K186" s="97">
        <f>SUM(K187:K210)</f>
        <v>150450000</v>
      </c>
      <c r="L186" s="181"/>
      <c r="N186" s="185" t="str">
        <f t="shared" si="29"/>
        <v/>
      </c>
      <c r="O186" s="185" t="str">
        <f t="shared" si="30"/>
        <v/>
      </c>
      <c r="P186" s="185" t="str">
        <f t="shared" si="31"/>
        <v/>
      </c>
      <c r="R186" s="190" t="str">
        <f t="shared" si="32"/>
        <v/>
      </c>
    </row>
    <row r="187" spans="2:19" ht="30" customHeight="1" x14ac:dyDescent="0.25">
      <c r="B187" s="84"/>
      <c r="C187" s="85"/>
      <c r="D187" s="169" t="s">
        <v>5</v>
      </c>
      <c r="E187" s="166" t="s">
        <v>121</v>
      </c>
      <c r="F187" s="165"/>
      <c r="G187" s="165"/>
      <c r="H187" s="165"/>
      <c r="I187" s="165"/>
      <c r="J187" s="165"/>
      <c r="K187" s="167"/>
      <c r="L187" s="132"/>
      <c r="N187" s="185" t="str">
        <f t="shared" si="29"/>
        <v/>
      </c>
      <c r="O187" s="185" t="str">
        <f t="shared" si="30"/>
        <v/>
      </c>
      <c r="P187" s="185" t="str">
        <f t="shared" si="31"/>
        <v/>
      </c>
      <c r="R187" s="190" t="str">
        <f t="shared" si="32"/>
        <v/>
      </c>
    </row>
    <row r="188" spans="2:19" ht="40.049999999999997" customHeight="1" x14ac:dyDescent="0.25">
      <c r="B188" s="84"/>
      <c r="C188" s="85"/>
      <c r="D188" s="110">
        <v>1</v>
      </c>
      <c r="E188" s="16" t="s">
        <v>149</v>
      </c>
      <c r="F188" s="35">
        <v>100</v>
      </c>
      <c r="G188" s="61" t="s">
        <v>11</v>
      </c>
      <c r="H188" s="35">
        <v>1</v>
      </c>
      <c r="I188" s="35" t="s">
        <v>36</v>
      </c>
      <c r="J188" s="62">
        <v>335000</v>
      </c>
      <c r="K188" s="54">
        <f t="shared" ref="K188" si="44">F188*H188*J188</f>
        <v>33500000</v>
      </c>
      <c r="L188" s="132" t="s">
        <v>311</v>
      </c>
      <c r="N188" s="185" t="str">
        <f t="shared" si="29"/>
        <v>pax/kali</v>
      </c>
      <c r="O188" s="185">
        <f t="shared" si="30"/>
        <v>100</v>
      </c>
      <c r="P188" s="185" t="str">
        <f t="shared" si="31"/>
        <v>100 pax x 1 kali</v>
      </c>
      <c r="R188" s="190">
        <f t="shared" si="32"/>
        <v>301801.80180180183</v>
      </c>
      <c r="S188" s="188">
        <v>300000</v>
      </c>
    </row>
    <row r="189" spans="2:19" ht="30" customHeight="1" x14ac:dyDescent="0.25">
      <c r="B189" s="84"/>
      <c r="C189" s="85"/>
      <c r="D189" s="169" t="s">
        <v>6</v>
      </c>
      <c r="E189" s="166" t="s">
        <v>118</v>
      </c>
      <c r="F189" s="165"/>
      <c r="G189" s="165"/>
      <c r="H189" s="165"/>
      <c r="I189" s="165"/>
      <c r="J189" s="165"/>
      <c r="K189" s="167"/>
      <c r="L189" s="132"/>
      <c r="N189" s="185" t="str">
        <f t="shared" si="29"/>
        <v/>
      </c>
      <c r="O189" s="185" t="str">
        <f t="shared" si="30"/>
        <v/>
      </c>
      <c r="P189" s="185" t="str">
        <f t="shared" si="31"/>
        <v/>
      </c>
      <c r="R189" s="190" t="str">
        <f t="shared" si="32"/>
        <v/>
      </c>
    </row>
    <row r="190" spans="2:19" ht="40.049999999999997" customHeight="1" x14ac:dyDescent="0.25">
      <c r="B190" s="84"/>
      <c r="C190" s="85"/>
      <c r="D190" s="110">
        <v>1</v>
      </c>
      <c r="E190" s="16" t="s">
        <v>156</v>
      </c>
      <c r="F190" s="35">
        <v>12</v>
      </c>
      <c r="G190" s="61" t="s">
        <v>57</v>
      </c>
      <c r="H190" s="35">
        <v>1</v>
      </c>
      <c r="I190" s="35" t="s">
        <v>26</v>
      </c>
      <c r="J190" s="62">
        <v>1000000</v>
      </c>
      <c r="K190" s="54">
        <f t="shared" ref="K190:K194" si="45">F190*H190*J190</f>
        <v>12000000</v>
      </c>
      <c r="L190" s="144" t="s">
        <v>243</v>
      </c>
      <c r="N190" s="185" t="str">
        <f t="shared" si="29"/>
        <v>m2/hari</v>
      </c>
      <c r="O190" s="185">
        <f t="shared" si="30"/>
        <v>12</v>
      </c>
      <c r="P190" s="185" t="str">
        <f t="shared" si="31"/>
        <v>12 m2 x 1 hari</v>
      </c>
      <c r="R190" s="190">
        <f t="shared" si="32"/>
        <v>900900.90090090095</v>
      </c>
      <c r="S190" s="188">
        <v>900000</v>
      </c>
    </row>
    <row r="191" spans="2:19" ht="55.2" customHeight="1" x14ac:dyDescent="0.25">
      <c r="B191" s="84"/>
      <c r="C191" s="85"/>
      <c r="D191" s="110">
        <f>D190+1</f>
        <v>2</v>
      </c>
      <c r="E191" s="12" t="s">
        <v>122</v>
      </c>
      <c r="F191" s="35">
        <v>1</v>
      </c>
      <c r="G191" s="35" t="s">
        <v>1</v>
      </c>
      <c r="H191" s="35">
        <v>1</v>
      </c>
      <c r="I191" s="35" t="s">
        <v>26</v>
      </c>
      <c r="J191" s="53">
        <v>5000000</v>
      </c>
      <c r="K191" s="54">
        <f t="shared" si="45"/>
        <v>5000000</v>
      </c>
      <c r="L191" s="143" t="s">
        <v>307</v>
      </c>
      <c r="N191" s="185" t="str">
        <f t="shared" si="29"/>
        <v>set/hari</v>
      </c>
      <c r="O191" s="185">
        <f t="shared" si="30"/>
        <v>1</v>
      </c>
      <c r="P191" s="185" t="str">
        <f t="shared" si="31"/>
        <v>1 set x 1 hari</v>
      </c>
      <c r="R191" s="190">
        <f t="shared" si="32"/>
        <v>4504504.5045045046</v>
      </c>
      <c r="S191" s="188">
        <v>4500000</v>
      </c>
    </row>
    <row r="192" spans="2:19" ht="40.049999999999997" customHeight="1" x14ac:dyDescent="0.25">
      <c r="B192" s="84"/>
      <c r="C192" s="85"/>
      <c r="D192" s="110">
        <f>D191+1</f>
        <v>3</v>
      </c>
      <c r="E192" s="12" t="s">
        <v>150</v>
      </c>
      <c r="F192" s="35">
        <v>1</v>
      </c>
      <c r="G192" s="35" t="s">
        <v>1</v>
      </c>
      <c r="H192" s="35">
        <v>1</v>
      </c>
      <c r="I192" s="35" t="s">
        <v>25</v>
      </c>
      <c r="J192" s="53">
        <v>5000000</v>
      </c>
      <c r="K192" s="54">
        <f t="shared" si="45"/>
        <v>5000000</v>
      </c>
      <c r="L192" s="132" t="s">
        <v>308</v>
      </c>
      <c r="N192" s="185" t="str">
        <f t="shared" si="29"/>
        <v>set/keg</v>
      </c>
      <c r="O192" s="185">
        <f t="shared" si="30"/>
        <v>1</v>
      </c>
      <c r="P192" s="185" t="str">
        <f t="shared" si="31"/>
        <v>1 set x 1 keg</v>
      </c>
      <c r="R192" s="190">
        <f t="shared" si="32"/>
        <v>4504504.5045045046</v>
      </c>
      <c r="S192" s="188">
        <v>4500000</v>
      </c>
    </row>
    <row r="193" spans="2:19" ht="30" customHeight="1" x14ac:dyDescent="0.25">
      <c r="B193" s="84"/>
      <c r="C193" s="85"/>
      <c r="D193" s="110">
        <f t="shared" ref="D193:D197" si="46">D192+1</f>
        <v>4</v>
      </c>
      <c r="E193" s="12" t="s">
        <v>139</v>
      </c>
      <c r="F193" s="35">
        <v>3</v>
      </c>
      <c r="G193" s="35" t="s">
        <v>2</v>
      </c>
      <c r="H193" s="35">
        <v>1</v>
      </c>
      <c r="I193" s="35" t="s">
        <v>36</v>
      </c>
      <c r="J193" s="53">
        <v>1000000</v>
      </c>
      <c r="K193" s="54">
        <f t="shared" si="45"/>
        <v>3000000</v>
      </c>
      <c r="L193" s="132" t="s">
        <v>309</v>
      </c>
      <c r="N193" s="185" t="str">
        <f t="shared" si="29"/>
        <v>unit/kali</v>
      </c>
      <c r="O193" s="185">
        <f t="shared" si="30"/>
        <v>3</v>
      </c>
      <c r="P193" s="185" t="str">
        <f t="shared" si="31"/>
        <v>3 unit x 1 kali</v>
      </c>
      <c r="R193" s="190">
        <f t="shared" si="32"/>
        <v>900900.90090090095</v>
      </c>
      <c r="S193" s="188">
        <v>900000</v>
      </c>
    </row>
    <row r="194" spans="2:19" ht="40.049999999999997" customHeight="1" x14ac:dyDescent="0.25">
      <c r="B194" s="84"/>
      <c r="C194" s="85"/>
      <c r="D194" s="110">
        <f t="shared" si="46"/>
        <v>5</v>
      </c>
      <c r="E194" s="12" t="s">
        <v>299</v>
      </c>
      <c r="F194" s="35">
        <v>100</v>
      </c>
      <c r="G194" s="35" t="s">
        <v>2</v>
      </c>
      <c r="H194" s="35">
        <v>1</v>
      </c>
      <c r="I194" s="35" t="s">
        <v>36</v>
      </c>
      <c r="J194" s="53">
        <v>175000</v>
      </c>
      <c r="K194" s="54">
        <f t="shared" si="45"/>
        <v>17500000</v>
      </c>
      <c r="L194" s="134" t="s">
        <v>287</v>
      </c>
      <c r="M194" s="2" t="s">
        <v>292</v>
      </c>
      <c r="N194" s="185" t="str">
        <f t="shared" si="29"/>
        <v>unit/kali</v>
      </c>
      <c r="O194" s="185">
        <f t="shared" si="30"/>
        <v>100</v>
      </c>
      <c r="P194" s="185" t="str">
        <f t="shared" si="31"/>
        <v>100 unit x 1 kali</v>
      </c>
      <c r="R194" s="190">
        <f t="shared" si="32"/>
        <v>157657.65765765766</v>
      </c>
      <c r="S194" s="188">
        <v>157000</v>
      </c>
    </row>
    <row r="195" spans="2:19" ht="40.049999999999997" customHeight="1" x14ac:dyDescent="0.25">
      <c r="B195" s="84"/>
      <c r="C195" s="85"/>
      <c r="D195" s="110">
        <f t="shared" si="46"/>
        <v>6</v>
      </c>
      <c r="E195" s="12" t="s">
        <v>298</v>
      </c>
      <c r="F195" s="35">
        <v>100</v>
      </c>
      <c r="G195" s="35" t="s">
        <v>124</v>
      </c>
      <c r="H195" s="35">
        <v>1</v>
      </c>
      <c r="I195" s="35" t="s">
        <v>36</v>
      </c>
      <c r="J195" s="53">
        <v>15000</v>
      </c>
      <c r="K195" s="54">
        <f>F195*H195*J195</f>
        <v>1500000</v>
      </c>
      <c r="L195" s="134" t="s">
        <v>289</v>
      </c>
      <c r="N195" s="185" t="str">
        <f t="shared" si="29"/>
        <v>lembar/kali</v>
      </c>
      <c r="O195" s="185">
        <f t="shared" si="30"/>
        <v>100</v>
      </c>
      <c r="P195" s="185" t="str">
        <f t="shared" si="31"/>
        <v>100 lembar x 1 kali</v>
      </c>
      <c r="R195" s="190">
        <f t="shared" si="32"/>
        <v>13513.513513513513</v>
      </c>
      <c r="S195" s="188">
        <v>13500</v>
      </c>
    </row>
    <row r="196" spans="2:19" ht="55.2" customHeight="1" x14ac:dyDescent="0.25">
      <c r="B196" s="84"/>
      <c r="C196" s="85"/>
      <c r="D196" s="110">
        <f t="shared" si="46"/>
        <v>7</v>
      </c>
      <c r="E196" s="12" t="s">
        <v>125</v>
      </c>
      <c r="F196" s="35">
        <v>120</v>
      </c>
      <c r="G196" s="35" t="s">
        <v>4</v>
      </c>
      <c r="H196" s="35">
        <v>1</v>
      </c>
      <c r="I196" s="35" t="s">
        <v>36</v>
      </c>
      <c r="J196" s="53">
        <v>20000</v>
      </c>
      <c r="K196" s="54">
        <f>F196*H196*J196</f>
        <v>2400000</v>
      </c>
      <c r="L196" s="134" t="s">
        <v>290</v>
      </c>
      <c r="N196" s="185" t="str">
        <f t="shared" si="29"/>
        <v>pcs/kali</v>
      </c>
      <c r="O196" s="185">
        <f t="shared" si="30"/>
        <v>120</v>
      </c>
      <c r="P196" s="185" t="str">
        <f t="shared" si="31"/>
        <v>120 pcs x 1 kali</v>
      </c>
      <c r="R196" s="190">
        <f t="shared" si="32"/>
        <v>18018.018018018018</v>
      </c>
      <c r="S196" s="188">
        <v>18000</v>
      </c>
    </row>
    <row r="197" spans="2:19" ht="40.049999999999997" customHeight="1" x14ac:dyDescent="0.25">
      <c r="B197" s="84"/>
      <c r="C197" s="85"/>
      <c r="D197" s="110">
        <f t="shared" si="46"/>
        <v>8</v>
      </c>
      <c r="E197" s="12" t="s">
        <v>126</v>
      </c>
      <c r="F197" s="35">
        <v>100</v>
      </c>
      <c r="G197" s="35" t="s">
        <v>127</v>
      </c>
      <c r="H197" s="35">
        <v>1</v>
      </c>
      <c r="I197" s="35" t="s">
        <v>36</v>
      </c>
      <c r="J197" s="53">
        <v>15000</v>
      </c>
      <c r="K197" s="54">
        <f>F197*H197*J197</f>
        <v>1500000</v>
      </c>
      <c r="L197" s="150" t="s">
        <v>258</v>
      </c>
      <c r="N197" s="185" t="str">
        <f t="shared" si="29"/>
        <v>eks/kali</v>
      </c>
      <c r="O197" s="185">
        <f t="shared" si="30"/>
        <v>100</v>
      </c>
      <c r="P197" s="185" t="str">
        <f t="shared" si="31"/>
        <v>100 eks x 1 kali</v>
      </c>
      <c r="R197" s="190">
        <f t="shared" si="32"/>
        <v>13513.513513513513</v>
      </c>
      <c r="S197" s="188">
        <v>13500</v>
      </c>
    </row>
    <row r="198" spans="2:19" ht="30" customHeight="1" x14ac:dyDescent="0.25">
      <c r="B198" s="84"/>
      <c r="C198" s="85"/>
      <c r="D198" s="169" t="s">
        <v>7</v>
      </c>
      <c r="E198" s="168" t="s">
        <v>196</v>
      </c>
      <c r="F198" s="165"/>
      <c r="G198" s="165"/>
      <c r="H198" s="165"/>
      <c r="I198" s="165"/>
      <c r="J198" s="165"/>
      <c r="K198" s="167"/>
      <c r="L198" s="132"/>
      <c r="N198" s="185" t="str">
        <f t="shared" si="29"/>
        <v/>
      </c>
      <c r="O198" s="185" t="str">
        <f t="shared" si="30"/>
        <v/>
      </c>
      <c r="P198" s="185" t="str">
        <f t="shared" si="31"/>
        <v/>
      </c>
      <c r="R198" s="190" t="str">
        <f t="shared" si="32"/>
        <v/>
      </c>
    </row>
    <row r="199" spans="2:19" ht="64.8" x14ac:dyDescent="0.25">
      <c r="B199" s="84"/>
      <c r="C199" s="85"/>
      <c r="D199" s="110">
        <v>1</v>
      </c>
      <c r="E199" s="16" t="s">
        <v>116</v>
      </c>
      <c r="F199" s="35">
        <v>1</v>
      </c>
      <c r="G199" s="61" t="s">
        <v>0</v>
      </c>
      <c r="H199" s="35">
        <v>1</v>
      </c>
      <c r="I199" s="35" t="s">
        <v>26</v>
      </c>
      <c r="J199" s="62">
        <v>7500000</v>
      </c>
      <c r="K199" s="54">
        <f t="shared" ref="K199:K200" si="47">F199*H199*J199</f>
        <v>7500000</v>
      </c>
      <c r="L199" s="16" t="s">
        <v>285</v>
      </c>
      <c r="N199" s="185" t="str">
        <f t="shared" si="29"/>
        <v>paket/hari</v>
      </c>
      <c r="O199" s="185">
        <f t="shared" si="30"/>
        <v>1</v>
      </c>
      <c r="P199" s="185" t="str">
        <f t="shared" si="31"/>
        <v>1 paket x 1 hari</v>
      </c>
      <c r="R199" s="190">
        <f t="shared" si="32"/>
        <v>6756756.7567567565</v>
      </c>
      <c r="S199" s="188">
        <v>6750000</v>
      </c>
    </row>
    <row r="200" spans="2:19" ht="64.8" x14ac:dyDescent="0.25">
      <c r="B200" s="84"/>
      <c r="C200" s="85"/>
      <c r="D200" s="110">
        <v>2</v>
      </c>
      <c r="E200" s="16" t="s">
        <v>129</v>
      </c>
      <c r="F200" s="35">
        <v>1</v>
      </c>
      <c r="G200" s="61" t="s">
        <v>0</v>
      </c>
      <c r="H200" s="35">
        <v>1</v>
      </c>
      <c r="I200" s="35" t="s">
        <v>26</v>
      </c>
      <c r="J200" s="62">
        <v>15000000</v>
      </c>
      <c r="K200" s="54">
        <f t="shared" si="47"/>
        <v>15000000</v>
      </c>
      <c r="L200" s="16" t="s">
        <v>286</v>
      </c>
      <c r="N200" s="185" t="str">
        <f t="shared" si="29"/>
        <v>paket/hari</v>
      </c>
      <c r="O200" s="185">
        <f t="shared" si="30"/>
        <v>1</v>
      </c>
      <c r="P200" s="185" t="str">
        <f t="shared" si="31"/>
        <v>1 paket x 1 hari</v>
      </c>
      <c r="R200" s="190">
        <f t="shared" si="32"/>
        <v>13513513.513513513</v>
      </c>
      <c r="S200" s="188">
        <v>13500000</v>
      </c>
    </row>
    <row r="201" spans="2:19" ht="30" customHeight="1" x14ac:dyDescent="0.25">
      <c r="B201" s="84"/>
      <c r="C201" s="85"/>
      <c r="D201" s="169" t="s">
        <v>8</v>
      </c>
      <c r="E201" s="166" t="s">
        <v>53</v>
      </c>
      <c r="F201" s="165"/>
      <c r="G201" s="165"/>
      <c r="H201" s="165"/>
      <c r="I201" s="165"/>
      <c r="J201" s="165"/>
      <c r="K201" s="167"/>
      <c r="L201" s="132"/>
      <c r="N201" s="185" t="str">
        <f t="shared" si="29"/>
        <v/>
      </c>
      <c r="O201" s="185" t="str">
        <f t="shared" si="30"/>
        <v/>
      </c>
      <c r="P201" s="185" t="str">
        <f t="shared" si="31"/>
        <v/>
      </c>
      <c r="R201" s="190" t="str">
        <f t="shared" si="32"/>
        <v/>
      </c>
    </row>
    <row r="202" spans="2:19" ht="30" customHeight="1" x14ac:dyDescent="0.25">
      <c r="B202" s="84"/>
      <c r="C202" s="85"/>
      <c r="D202" s="110">
        <v>1</v>
      </c>
      <c r="E202" s="16" t="s">
        <v>28</v>
      </c>
      <c r="F202" s="35">
        <v>1</v>
      </c>
      <c r="G202" s="61" t="s">
        <v>13</v>
      </c>
      <c r="H202" s="35">
        <v>1</v>
      </c>
      <c r="I202" s="35" t="s">
        <v>36</v>
      </c>
      <c r="J202" s="62">
        <v>1500000</v>
      </c>
      <c r="K202" s="54">
        <f>F202*H202*J202</f>
        <v>1500000</v>
      </c>
      <c r="L202" s="132" t="s">
        <v>310</v>
      </c>
      <c r="N202" s="185" t="str">
        <f t="shared" si="29"/>
        <v>orang/kali</v>
      </c>
      <c r="O202" s="185">
        <f t="shared" si="30"/>
        <v>1</v>
      </c>
      <c r="P202" s="185" t="str">
        <f t="shared" si="31"/>
        <v>1 orang x 1 kali</v>
      </c>
      <c r="R202" s="190">
        <f t="shared" si="32"/>
        <v>1351351.3513513515</v>
      </c>
      <c r="S202" s="188">
        <v>1350000</v>
      </c>
    </row>
    <row r="203" spans="2:19" ht="30" customHeight="1" x14ac:dyDescent="0.25">
      <c r="B203" s="84"/>
      <c r="C203" s="85"/>
      <c r="D203" s="110">
        <f>D202+1</f>
        <v>2</v>
      </c>
      <c r="E203" s="16" t="s">
        <v>144</v>
      </c>
      <c r="F203" s="35">
        <v>1</v>
      </c>
      <c r="G203" s="61" t="s">
        <v>3</v>
      </c>
      <c r="H203" s="35">
        <v>1</v>
      </c>
      <c r="I203" s="35" t="s">
        <v>36</v>
      </c>
      <c r="J203" s="62">
        <v>7500000</v>
      </c>
      <c r="K203" s="54">
        <f t="shared" ref="K203:K209" si="48">F203*H203*J203</f>
        <v>7500000</v>
      </c>
      <c r="L203" s="132" t="s">
        <v>310</v>
      </c>
      <c r="N203" s="185" t="str">
        <f t="shared" si="29"/>
        <v>group/kali</v>
      </c>
      <c r="O203" s="185">
        <f t="shared" si="30"/>
        <v>1</v>
      </c>
      <c r="P203" s="185" t="str">
        <f t="shared" si="31"/>
        <v>1 group x 1 kali</v>
      </c>
      <c r="R203" s="190">
        <f t="shared" si="32"/>
        <v>6756756.7567567565</v>
      </c>
      <c r="S203" s="188">
        <v>6750000</v>
      </c>
    </row>
    <row r="204" spans="2:19" ht="30" customHeight="1" x14ac:dyDescent="0.25">
      <c r="B204" s="84"/>
      <c r="C204" s="85"/>
      <c r="D204" s="110">
        <f t="shared" ref="D204:D210" si="49">D203+1</f>
        <v>3</v>
      </c>
      <c r="E204" s="16" t="s">
        <v>145</v>
      </c>
      <c r="F204" s="35">
        <v>3</v>
      </c>
      <c r="G204" s="61" t="s">
        <v>13</v>
      </c>
      <c r="H204" s="35">
        <v>1</v>
      </c>
      <c r="I204" s="35" t="s">
        <v>36</v>
      </c>
      <c r="J204" s="62">
        <v>600000</v>
      </c>
      <c r="K204" s="54">
        <f t="shared" si="48"/>
        <v>1800000</v>
      </c>
      <c r="L204" s="132" t="s">
        <v>310</v>
      </c>
      <c r="N204" s="185" t="str">
        <f t="shared" ref="N204:N267" si="50">IF(F204="","",G204&amp;"/"&amp;I204)</f>
        <v>orang/kali</v>
      </c>
      <c r="O204" s="185">
        <f t="shared" ref="O204:O267" si="51">IF(G204="","",F204*H204)</f>
        <v>3</v>
      </c>
      <c r="P204" s="185" t="str">
        <f t="shared" ref="P204:P267" si="52">IF(F204="","",F204&amp;" "&amp;G204&amp;" x "&amp;H204&amp;" "&amp;I204)</f>
        <v>3 orang x 1 kali</v>
      </c>
      <c r="R204" s="190">
        <f t="shared" ref="R204:R267" si="53">IF(J204="","",J204*(100/111))</f>
        <v>540540.54054054059</v>
      </c>
      <c r="S204" s="188">
        <v>540000</v>
      </c>
    </row>
    <row r="205" spans="2:19" ht="30" customHeight="1" x14ac:dyDescent="0.25">
      <c r="B205" s="84"/>
      <c r="C205" s="85"/>
      <c r="D205" s="110">
        <f t="shared" si="49"/>
        <v>4</v>
      </c>
      <c r="E205" s="16" t="s">
        <v>134</v>
      </c>
      <c r="F205" s="35">
        <v>1</v>
      </c>
      <c r="G205" s="61" t="s">
        <v>13</v>
      </c>
      <c r="H205" s="35">
        <v>1</v>
      </c>
      <c r="I205" s="35" t="s">
        <v>36</v>
      </c>
      <c r="J205" s="53">
        <v>3000000</v>
      </c>
      <c r="K205" s="54">
        <f t="shared" si="48"/>
        <v>3000000</v>
      </c>
      <c r="L205" s="132" t="s">
        <v>310</v>
      </c>
      <c r="N205" s="185" t="str">
        <f t="shared" si="50"/>
        <v>orang/kali</v>
      </c>
      <c r="O205" s="185">
        <f t="shared" si="51"/>
        <v>1</v>
      </c>
      <c r="P205" s="185" t="str">
        <f t="shared" si="52"/>
        <v>1 orang x 1 kali</v>
      </c>
      <c r="R205" s="190">
        <f t="shared" si="53"/>
        <v>2702702.702702703</v>
      </c>
      <c r="S205" s="188">
        <v>2700000</v>
      </c>
    </row>
    <row r="206" spans="2:19" ht="30" customHeight="1" x14ac:dyDescent="0.25">
      <c r="B206" s="84"/>
      <c r="C206" s="85"/>
      <c r="D206" s="110">
        <f t="shared" si="49"/>
        <v>5</v>
      </c>
      <c r="E206" s="12" t="s">
        <v>141</v>
      </c>
      <c r="F206" s="35">
        <v>3</v>
      </c>
      <c r="G206" s="35" t="s">
        <v>13</v>
      </c>
      <c r="H206" s="35">
        <v>1</v>
      </c>
      <c r="I206" s="35" t="s">
        <v>46</v>
      </c>
      <c r="J206" s="53">
        <v>5000000</v>
      </c>
      <c r="K206" s="54">
        <f>F206*H206*J206</f>
        <v>15000000</v>
      </c>
      <c r="L206" s="132" t="s">
        <v>310</v>
      </c>
      <c r="N206" s="185" t="str">
        <f t="shared" si="50"/>
        <v>orang/show</v>
      </c>
      <c r="O206" s="185">
        <f t="shared" si="51"/>
        <v>3</v>
      </c>
      <c r="P206" s="185" t="str">
        <f t="shared" si="52"/>
        <v>3 orang x 1 show</v>
      </c>
      <c r="R206" s="190">
        <f t="shared" si="53"/>
        <v>4504504.5045045046</v>
      </c>
      <c r="S206" s="188">
        <v>4500000</v>
      </c>
    </row>
    <row r="207" spans="2:19" ht="30" customHeight="1" x14ac:dyDescent="0.25">
      <c r="B207" s="84"/>
      <c r="C207" s="85"/>
      <c r="D207" s="110">
        <f t="shared" si="49"/>
        <v>6</v>
      </c>
      <c r="E207" s="12" t="s">
        <v>182</v>
      </c>
      <c r="F207" s="35">
        <v>1</v>
      </c>
      <c r="G207" s="35" t="s">
        <v>13</v>
      </c>
      <c r="H207" s="35">
        <v>1</v>
      </c>
      <c r="I207" s="35" t="s">
        <v>46</v>
      </c>
      <c r="J207" s="53">
        <v>5000000</v>
      </c>
      <c r="K207" s="54">
        <f>F207*H207*J207</f>
        <v>5000000</v>
      </c>
      <c r="L207" s="132" t="s">
        <v>310</v>
      </c>
      <c r="N207" s="185" t="str">
        <f t="shared" si="50"/>
        <v>orang/show</v>
      </c>
      <c r="O207" s="185">
        <f t="shared" si="51"/>
        <v>1</v>
      </c>
      <c r="P207" s="185" t="str">
        <f t="shared" si="52"/>
        <v>1 orang x 1 show</v>
      </c>
      <c r="R207" s="190">
        <f t="shared" si="53"/>
        <v>4504504.5045045046</v>
      </c>
      <c r="S207" s="188">
        <v>4500000</v>
      </c>
    </row>
    <row r="208" spans="2:19" ht="30" customHeight="1" x14ac:dyDescent="0.25">
      <c r="B208" s="84"/>
      <c r="C208" s="85"/>
      <c r="D208" s="110">
        <f t="shared" si="49"/>
        <v>7</v>
      </c>
      <c r="E208" s="12" t="s">
        <v>142</v>
      </c>
      <c r="F208" s="35">
        <v>5</v>
      </c>
      <c r="G208" s="35" t="s">
        <v>13</v>
      </c>
      <c r="H208" s="35">
        <v>1</v>
      </c>
      <c r="I208" s="35" t="s">
        <v>25</v>
      </c>
      <c r="J208" s="53">
        <v>2000000</v>
      </c>
      <c r="K208" s="54">
        <f>F208*H208*J208</f>
        <v>10000000</v>
      </c>
      <c r="L208" s="132" t="s">
        <v>310</v>
      </c>
      <c r="N208" s="185" t="str">
        <f t="shared" si="50"/>
        <v>orang/keg</v>
      </c>
      <c r="O208" s="185">
        <f t="shared" si="51"/>
        <v>5</v>
      </c>
      <c r="P208" s="185" t="str">
        <f t="shared" si="52"/>
        <v>5 orang x 1 keg</v>
      </c>
      <c r="R208" s="190">
        <f t="shared" si="53"/>
        <v>1801801.8018018019</v>
      </c>
      <c r="S208" s="188">
        <v>1800000</v>
      </c>
    </row>
    <row r="209" spans="2:19" ht="30" customHeight="1" x14ac:dyDescent="0.25">
      <c r="B209" s="84"/>
      <c r="C209" s="85"/>
      <c r="D209" s="110">
        <f t="shared" si="49"/>
        <v>8</v>
      </c>
      <c r="E209" s="16" t="s">
        <v>135</v>
      </c>
      <c r="F209" s="35">
        <v>1</v>
      </c>
      <c r="G209" s="61" t="s">
        <v>13</v>
      </c>
      <c r="H209" s="35">
        <v>1</v>
      </c>
      <c r="I209" s="35" t="s">
        <v>36</v>
      </c>
      <c r="J209" s="62">
        <v>750000</v>
      </c>
      <c r="K209" s="54">
        <f t="shared" si="48"/>
        <v>750000</v>
      </c>
      <c r="L209" s="132" t="s">
        <v>310</v>
      </c>
      <c r="N209" s="185" t="str">
        <f t="shared" si="50"/>
        <v>orang/kali</v>
      </c>
      <c r="O209" s="185">
        <f t="shared" si="51"/>
        <v>1</v>
      </c>
      <c r="P209" s="185" t="str">
        <f t="shared" si="52"/>
        <v>1 orang x 1 kali</v>
      </c>
      <c r="R209" s="190">
        <f t="shared" si="53"/>
        <v>675675.67567567574</v>
      </c>
      <c r="S209" s="188">
        <v>675000</v>
      </c>
    </row>
    <row r="210" spans="2:19" ht="30" customHeight="1" thickBot="1" x14ac:dyDescent="0.3">
      <c r="B210" s="170"/>
      <c r="C210" s="127"/>
      <c r="D210" s="115">
        <f t="shared" si="49"/>
        <v>9</v>
      </c>
      <c r="E210" s="57" t="s">
        <v>70</v>
      </c>
      <c r="F210" s="37">
        <v>4</v>
      </c>
      <c r="G210" s="37" t="s">
        <v>13</v>
      </c>
      <c r="H210" s="37">
        <v>1</v>
      </c>
      <c r="I210" s="37" t="s">
        <v>25</v>
      </c>
      <c r="J210" s="58">
        <v>250000</v>
      </c>
      <c r="K210" s="59">
        <v>2000000</v>
      </c>
      <c r="L210" s="132" t="s">
        <v>310</v>
      </c>
      <c r="N210" s="185" t="str">
        <f t="shared" si="50"/>
        <v>orang/keg</v>
      </c>
      <c r="O210" s="185">
        <f t="shared" si="51"/>
        <v>4</v>
      </c>
      <c r="P210" s="185" t="str">
        <f t="shared" si="52"/>
        <v>4 orang x 1 keg</v>
      </c>
      <c r="R210" s="190">
        <f t="shared" si="53"/>
        <v>225225.22522522524</v>
      </c>
      <c r="S210" s="188">
        <v>225000</v>
      </c>
    </row>
    <row r="211" spans="2:19" ht="16.8" thickBot="1" x14ac:dyDescent="0.3">
      <c r="B211" s="153"/>
      <c r="C211" s="154"/>
      <c r="D211" s="154"/>
      <c r="E211" s="6"/>
      <c r="F211" s="3"/>
      <c r="G211" s="4"/>
      <c r="H211" s="4"/>
      <c r="I211" s="4"/>
      <c r="J211" s="5"/>
      <c r="K211" s="164"/>
      <c r="L211" s="183"/>
      <c r="N211" s="185" t="str">
        <f t="shared" si="50"/>
        <v/>
      </c>
      <c r="O211" s="185" t="str">
        <f t="shared" si="51"/>
        <v/>
      </c>
      <c r="P211" s="185" t="str">
        <f t="shared" si="52"/>
        <v/>
      </c>
      <c r="R211" s="190" t="str">
        <f t="shared" si="53"/>
        <v/>
      </c>
    </row>
    <row r="212" spans="2:19" ht="30" customHeight="1" x14ac:dyDescent="0.25">
      <c r="B212" s="81"/>
      <c r="C212" s="82" t="s">
        <v>210</v>
      </c>
      <c r="D212" s="83"/>
      <c r="E212" s="119" t="s">
        <v>151</v>
      </c>
      <c r="F212" s="8"/>
      <c r="G212" s="9"/>
      <c r="H212" s="9"/>
      <c r="I212" s="9"/>
      <c r="J212" s="10"/>
      <c r="K212" s="97">
        <f>SUM(K213:K249)</f>
        <v>421550000</v>
      </c>
      <c r="L212" s="181"/>
      <c r="N212" s="185" t="str">
        <f t="shared" si="50"/>
        <v/>
      </c>
      <c r="O212" s="185" t="str">
        <f t="shared" si="51"/>
        <v/>
      </c>
      <c r="P212" s="185" t="str">
        <f t="shared" si="52"/>
        <v/>
      </c>
      <c r="R212" s="190" t="str">
        <f t="shared" si="53"/>
        <v/>
      </c>
    </row>
    <row r="213" spans="2:19" ht="30" customHeight="1" x14ac:dyDescent="0.25">
      <c r="B213" s="84"/>
      <c r="C213" s="85"/>
      <c r="D213" s="169" t="s">
        <v>5</v>
      </c>
      <c r="E213" s="166" t="s">
        <v>121</v>
      </c>
      <c r="F213" s="165"/>
      <c r="G213" s="165"/>
      <c r="H213" s="165"/>
      <c r="I213" s="165"/>
      <c r="J213" s="165"/>
      <c r="K213" s="167"/>
      <c r="L213" s="132"/>
      <c r="N213" s="185" t="str">
        <f t="shared" si="50"/>
        <v/>
      </c>
      <c r="O213" s="185" t="str">
        <f t="shared" si="51"/>
        <v/>
      </c>
      <c r="P213" s="185" t="str">
        <f t="shared" si="52"/>
        <v/>
      </c>
      <c r="R213" s="190" t="str">
        <f t="shared" si="53"/>
        <v/>
      </c>
    </row>
    <row r="214" spans="2:19" ht="58.2" customHeight="1" x14ac:dyDescent="0.25">
      <c r="B214" s="84"/>
      <c r="C214" s="85"/>
      <c r="D214" s="110">
        <v>1</v>
      </c>
      <c r="E214" s="16" t="s">
        <v>187</v>
      </c>
      <c r="F214" s="35">
        <v>150</v>
      </c>
      <c r="G214" s="61" t="s">
        <v>11</v>
      </c>
      <c r="H214" s="35">
        <v>1</v>
      </c>
      <c r="I214" s="35" t="s">
        <v>36</v>
      </c>
      <c r="J214" s="62">
        <v>900000</v>
      </c>
      <c r="K214" s="54">
        <f t="shared" ref="K214" si="54">F214*H214*J214</f>
        <v>135000000</v>
      </c>
      <c r="L214" s="132" t="s">
        <v>311</v>
      </c>
      <c r="N214" s="185" t="str">
        <f t="shared" si="50"/>
        <v>pax/kali</v>
      </c>
      <c r="O214" s="185">
        <f t="shared" si="51"/>
        <v>150</v>
      </c>
      <c r="P214" s="185" t="str">
        <f t="shared" si="52"/>
        <v>150 pax x 1 kali</v>
      </c>
      <c r="R214" s="190">
        <f t="shared" si="53"/>
        <v>810810.81081081077</v>
      </c>
      <c r="S214" s="188">
        <v>810000</v>
      </c>
    </row>
    <row r="215" spans="2:19" ht="30" customHeight="1" x14ac:dyDescent="0.25">
      <c r="B215" s="84"/>
      <c r="C215" s="85"/>
      <c r="D215" s="169" t="s">
        <v>6</v>
      </c>
      <c r="E215" s="166" t="s">
        <v>118</v>
      </c>
      <c r="F215" s="165"/>
      <c r="G215" s="165"/>
      <c r="H215" s="165"/>
      <c r="I215" s="165"/>
      <c r="J215" s="165"/>
      <c r="K215" s="167"/>
      <c r="L215" s="132"/>
      <c r="N215" s="185" t="str">
        <f t="shared" si="50"/>
        <v/>
      </c>
      <c r="O215" s="185" t="str">
        <f t="shared" si="51"/>
        <v/>
      </c>
      <c r="P215" s="185" t="str">
        <f t="shared" si="52"/>
        <v/>
      </c>
      <c r="R215" s="190" t="str">
        <f t="shared" si="53"/>
        <v/>
      </c>
    </row>
    <row r="216" spans="2:19" ht="40.049999999999997" customHeight="1" x14ac:dyDescent="0.25">
      <c r="B216" s="84"/>
      <c r="C216" s="85"/>
      <c r="D216" s="110">
        <v>1</v>
      </c>
      <c r="E216" s="16" t="s">
        <v>188</v>
      </c>
      <c r="F216" s="35">
        <v>1</v>
      </c>
      <c r="G216" s="61" t="s">
        <v>2</v>
      </c>
      <c r="H216" s="35">
        <v>1</v>
      </c>
      <c r="I216" s="35" t="s">
        <v>26</v>
      </c>
      <c r="J216" s="62">
        <v>5000000</v>
      </c>
      <c r="K216" s="54">
        <f t="shared" ref="K216:K220" si="55">F216*H216*J216</f>
        <v>5000000</v>
      </c>
      <c r="L216" s="132" t="s">
        <v>308</v>
      </c>
      <c r="N216" s="185" t="str">
        <f t="shared" si="50"/>
        <v>unit/hari</v>
      </c>
      <c r="O216" s="185">
        <f t="shared" si="51"/>
        <v>1</v>
      </c>
      <c r="P216" s="185" t="str">
        <f t="shared" si="52"/>
        <v>1 unit x 1 hari</v>
      </c>
      <c r="R216" s="190">
        <f t="shared" si="53"/>
        <v>4504504.5045045046</v>
      </c>
      <c r="S216" s="188">
        <v>4500000</v>
      </c>
    </row>
    <row r="217" spans="2:19" ht="57" customHeight="1" x14ac:dyDescent="0.25">
      <c r="B217" s="84"/>
      <c r="C217" s="85"/>
      <c r="D217" s="110">
        <f>D216+1</f>
        <v>2</v>
      </c>
      <c r="E217" s="12" t="s">
        <v>122</v>
      </c>
      <c r="F217" s="35">
        <v>1</v>
      </c>
      <c r="G217" s="35" t="s">
        <v>1</v>
      </c>
      <c r="H217" s="35">
        <v>1</v>
      </c>
      <c r="I217" s="35" t="s">
        <v>26</v>
      </c>
      <c r="J217" s="53">
        <v>5000000</v>
      </c>
      <c r="K217" s="54">
        <f t="shared" si="55"/>
        <v>5000000</v>
      </c>
      <c r="L217" s="143" t="s">
        <v>307</v>
      </c>
      <c r="N217" s="185" t="str">
        <f t="shared" si="50"/>
        <v>set/hari</v>
      </c>
      <c r="O217" s="185">
        <f t="shared" si="51"/>
        <v>1</v>
      </c>
      <c r="P217" s="185" t="str">
        <f t="shared" si="52"/>
        <v>1 set x 1 hari</v>
      </c>
      <c r="R217" s="190">
        <f t="shared" si="53"/>
        <v>4504504.5045045046</v>
      </c>
      <c r="S217" s="188">
        <v>4500000</v>
      </c>
    </row>
    <row r="218" spans="2:19" ht="30" customHeight="1" x14ac:dyDescent="0.25">
      <c r="B218" s="84"/>
      <c r="C218" s="85"/>
      <c r="D218" s="110">
        <f>D217+1</f>
        <v>3</v>
      </c>
      <c r="E218" s="12" t="s">
        <v>139</v>
      </c>
      <c r="F218" s="35">
        <v>5</v>
      </c>
      <c r="G218" s="35" t="s">
        <v>2</v>
      </c>
      <c r="H218" s="35">
        <v>1</v>
      </c>
      <c r="I218" s="35" t="s">
        <v>36</v>
      </c>
      <c r="J218" s="53">
        <v>1000000</v>
      </c>
      <c r="K218" s="54">
        <f t="shared" si="55"/>
        <v>5000000</v>
      </c>
      <c r="L218" s="132" t="s">
        <v>309</v>
      </c>
      <c r="N218" s="185" t="str">
        <f t="shared" si="50"/>
        <v>unit/kali</v>
      </c>
      <c r="O218" s="185">
        <f t="shared" si="51"/>
        <v>5</v>
      </c>
      <c r="P218" s="185" t="str">
        <f t="shared" si="52"/>
        <v>5 unit x 1 kali</v>
      </c>
      <c r="R218" s="190">
        <f t="shared" si="53"/>
        <v>900900.90090090095</v>
      </c>
      <c r="S218" s="188">
        <v>900000</v>
      </c>
    </row>
    <row r="219" spans="2:19" ht="40.049999999999997" customHeight="1" x14ac:dyDescent="0.25">
      <c r="B219" s="84"/>
      <c r="C219" s="85"/>
      <c r="D219" s="110">
        <f t="shared" ref="D219:D225" si="56">D218+1</f>
        <v>4</v>
      </c>
      <c r="E219" s="12" t="s">
        <v>299</v>
      </c>
      <c r="F219" s="35">
        <v>150</v>
      </c>
      <c r="G219" s="35" t="s">
        <v>2</v>
      </c>
      <c r="H219" s="35">
        <v>1</v>
      </c>
      <c r="I219" s="35" t="s">
        <v>36</v>
      </c>
      <c r="J219" s="53">
        <v>175000</v>
      </c>
      <c r="K219" s="54">
        <f t="shared" si="55"/>
        <v>26250000</v>
      </c>
      <c r="L219" s="134" t="s">
        <v>287</v>
      </c>
      <c r="N219" s="185" t="str">
        <f t="shared" si="50"/>
        <v>unit/kali</v>
      </c>
      <c r="O219" s="185">
        <f t="shared" si="51"/>
        <v>150</v>
      </c>
      <c r="P219" s="185" t="str">
        <f t="shared" si="52"/>
        <v>150 unit x 1 kali</v>
      </c>
      <c r="R219" s="190">
        <f t="shared" si="53"/>
        <v>157657.65765765766</v>
      </c>
      <c r="S219" s="188">
        <v>157000</v>
      </c>
    </row>
    <row r="220" spans="2:19" ht="72.599999999999994" customHeight="1" x14ac:dyDescent="0.25">
      <c r="B220" s="84"/>
      <c r="C220" s="85"/>
      <c r="D220" s="110">
        <f t="shared" si="56"/>
        <v>5</v>
      </c>
      <c r="E220" s="12" t="s">
        <v>300</v>
      </c>
      <c r="F220" s="35">
        <v>150</v>
      </c>
      <c r="G220" s="35" t="s">
        <v>2</v>
      </c>
      <c r="H220" s="35">
        <v>1</v>
      </c>
      <c r="I220" s="35" t="s">
        <v>36</v>
      </c>
      <c r="J220" s="53">
        <v>175000</v>
      </c>
      <c r="K220" s="54">
        <f t="shared" si="55"/>
        <v>26250000</v>
      </c>
      <c r="L220" s="134" t="s">
        <v>288</v>
      </c>
      <c r="M220" s="2" t="s">
        <v>312</v>
      </c>
      <c r="N220" s="185" t="str">
        <f t="shared" si="50"/>
        <v>unit/kali</v>
      </c>
      <c r="O220" s="185">
        <f t="shared" si="51"/>
        <v>150</v>
      </c>
      <c r="P220" s="185" t="str">
        <f t="shared" si="52"/>
        <v>150 unit x 1 kali</v>
      </c>
      <c r="R220" s="190">
        <f t="shared" si="53"/>
        <v>157657.65765765766</v>
      </c>
      <c r="S220" s="188">
        <v>157000</v>
      </c>
    </row>
    <row r="221" spans="2:19" ht="40.049999999999997" customHeight="1" x14ac:dyDescent="0.25">
      <c r="B221" s="84"/>
      <c r="C221" s="85"/>
      <c r="D221" s="110">
        <f t="shared" si="56"/>
        <v>6</v>
      </c>
      <c r="E221" s="12" t="s">
        <v>298</v>
      </c>
      <c r="F221" s="35">
        <v>150</v>
      </c>
      <c r="G221" s="35" t="s">
        <v>124</v>
      </c>
      <c r="H221" s="35">
        <v>1</v>
      </c>
      <c r="I221" s="35" t="s">
        <v>36</v>
      </c>
      <c r="J221" s="53">
        <v>15000</v>
      </c>
      <c r="K221" s="54">
        <f>F221*H221*J221</f>
        <v>2250000</v>
      </c>
      <c r="L221" s="134" t="s">
        <v>289</v>
      </c>
      <c r="N221" s="185" t="str">
        <f t="shared" si="50"/>
        <v>lembar/kali</v>
      </c>
      <c r="O221" s="185">
        <f t="shared" si="51"/>
        <v>150</v>
      </c>
      <c r="P221" s="185" t="str">
        <f t="shared" si="52"/>
        <v>150 lembar x 1 kali</v>
      </c>
      <c r="R221" s="190">
        <f t="shared" si="53"/>
        <v>13513.513513513513</v>
      </c>
      <c r="S221" s="188">
        <v>13500</v>
      </c>
    </row>
    <row r="222" spans="2:19" ht="57" customHeight="1" x14ac:dyDescent="0.25">
      <c r="B222" s="84"/>
      <c r="C222" s="85"/>
      <c r="D222" s="110">
        <f t="shared" si="56"/>
        <v>7</v>
      </c>
      <c r="E222" s="12" t="s">
        <v>125</v>
      </c>
      <c r="F222" s="35">
        <v>170</v>
      </c>
      <c r="G222" s="35" t="s">
        <v>4</v>
      </c>
      <c r="H222" s="35">
        <v>1</v>
      </c>
      <c r="I222" s="35" t="s">
        <v>36</v>
      </c>
      <c r="J222" s="53">
        <v>20000</v>
      </c>
      <c r="K222" s="54">
        <f>F222*H222*J222</f>
        <v>3400000</v>
      </c>
      <c r="L222" s="134" t="s">
        <v>290</v>
      </c>
      <c r="N222" s="185" t="str">
        <f t="shared" si="50"/>
        <v>pcs/kali</v>
      </c>
      <c r="O222" s="185">
        <f t="shared" si="51"/>
        <v>170</v>
      </c>
      <c r="P222" s="185" t="str">
        <f t="shared" si="52"/>
        <v>170 pcs x 1 kali</v>
      </c>
      <c r="R222" s="190">
        <f t="shared" si="53"/>
        <v>18018.018018018018</v>
      </c>
      <c r="S222" s="188">
        <v>18000</v>
      </c>
    </row>
    <row r="223" spans="2:19" ht="30" customHeight="1" x14ac:dyDescent="0.25">
      <c r="B223" s="84"/>
      <c r="C223" s="85"/>
      <c r="D223" s="110">
        <f t="shared" si="56"/>
        <v>8</v>
      </c>
      <c r="E223" s="16" t="s">
        <v>194</v>
      </c>
      <c r="F223" s="35">
        <v>4</v>
      </c>
      <c r="G223" s="61" t="s">
        <v>2</v>
      </c>
      <c r="H223" s="35">
        <v>1</v>
      </c>
      <c r="I223" s="35" t="s">
        <v>36</v>
      </c>
      <c r="J223" s="62">
        <v>3500000</v>
      </c>
      <c r="K223" s="54">
        <f>F223*H223*J223</f>
        <v>14000000</v>
      </c>
      <c r="L223" s="150" t="s">
        <v>313</v>
      </c>
      <c r="N223" s="185" t="str">
        <f t="shared" si="50"/>
        <v>unit/kali</v>
      </c>
      <c r="O223" s="185">
        <f t="shared" si="51"/>
        <v>4</v>
      </c>
      <c r="P223" s="185" t="str">
        <f t="shared" si="52"/>
        <v>4 unit x 1 kali</v>
      </c>
      <c r="R223" s="190">
        <f t="shared" si="53"/>
        <v>3153153.1531531531</v>
      </c>
      <c r="S223" s="188">
        <v>3150000</v>
      </c>
    </row>
    <row r="224" spans="2:19" ht="30" customHeight="1" x14ac:dyDescent="0.25">
      <c r="B224" s="84"/>
      <c r="C224" s="85"/>
      <c r="D224" s="110">
        <f t="shared" si="56"/>
        <v>9</v>
      </c>
      <c r="E224" s="16" t="s">
        <v>153</v>
      </c>
      <c r="F224" s="35">
        <v>4</v>
      </c>
      <c r="G224" s="61" t="s">
        <v>2</v>
      </c>
      <c r="H224" s="35">
        <v>2</v>
      </c>
      <c r="I224" s="35" t="s">
        <v>26</v>
      </c>
      <c r="J224" s="62">
        <v>3500000</v>
      </c>
      <c r="K224" s="54">
        <f>F224*H224*J224</f>
        <v>28000000</v>
      </c>
      <c r="L224" s="132" t="s">
        <v>314</v>
      </c>
      <c r="N224" s="185" t="str">
        <f t="shared" si="50"/>
        <v>unit/hari</v>
      </c>
      <c r="O224" s="185">
        <f t="shared" si="51"/>
        <v>8</v>
      </c>
      <c r="P224" s="185" t="str">
        <f t="shared" si="52"/>
        <v>4 unit x 2 hari</v>
      </c>
      <c r="R224" s="190">
        <f t="shared" si="53"/>
        <v>3153153.1531531531</v>
      </c>
      <c r="S224" s="188">
        <v>1350000</v>
      </c>
    </row>
    <row r="225" spans="2:19" ht="39.6" customHeight="1" x14ac:dyDescent="0.25">
      <c r="B225" s="84"/>
      <c r="C225" s="85"/>
      <c r="D225" s="110">
        <f t="shared" si="56"/>
        <v>10</v>
      </c>
      <c r="E225" s="12" t="s">
        <v>126</v>
      </c>
      <c r="F225" s="35">
        <v>150</v>
      </c>
      <c r="G225" s="35" t="s">
        <v>127</v>
      </c>
      <c r="H225" s="35">
        <v>1</v>
      </c>
      <c r="I225" s="35" t="s">
        <v>36</v>
      </c>
      <c r="J225" s="53">
        <v>15000</v>
      </c>
      <c r="K225" s="54">
        <f>F225*H225*J225</f>
        <v>2250000</v>
      </c>
      <c r="L225" s="150" t="s">
        <v>258</v>
      </c>
      <c r="N225" s="185" t="str">
        <f t="shared" si="50"/>
        <v>eks/kali</v>
      </c>
      <c r="O225" s="185">
        <f t="shared" si="51"/>
        <v>150</v>
      </c>
      <c r="P225" s="185" t="str">
        <f t="shared" si="52"/>
        <v>150 eks x 1 kali</v>
      </c>
      <c r="R225" s="190">
        <f t="shared" si="53"/>
        <v>13513.513513513513</v>
      </c>
      <c r="S225" s="188">
        <v>13500</v>
      </c>
    </row>
    <row r="226" spans="2:19" ht="30" customHeight="1" x14ac:dyDescent="0.25">
      <c r="B226" s="84"/>
      <c r="C226" s="85"/>
      <c r="D226" s="169" t="s">
        <v>7</v>
      </c>
      <c r="E226" s="168" t="s">
        <v>115</v>
      </c>
      <c r="F226" s="165"/>
      <c r="G226" s="165"/>
      <c r="H226" s="165"/>
      <c r="I226" s="165"/>
      <c r="J226" s="165"/>
      <c r="K226" s="167"/>
      <c r="L226" s="16"/>
      <c r="N226" s="185" t="str">
        <f t="shared" si="50"/>
        <v/>
      </c>
      <c r="O226" s="185" t="str">
        <f t="shared" si="51"/>
        <v/>
      </c>
      <c r="P226" s="185" t="str">
        <f t="shared" si="52"/>
        <v/>
      </c>
      <c r="R226" s="190" t="str">
        <f t="shared" si="53"/>
        <v/>
      </c>
    </row>
    <row r="227" spans="2:19" ht="30" customHeight="1" x14ac:dyDescent="0.25">
      <c r="B227" s="84"/>
      <c r="C227" s="85"/>
      <c r="D227" s="173" t="s">
        <v>128</v>
      </c>
      <c r="E227" s="60" t="s">
        <v>9</v>
      </c>
      <c r="F227" s="35"/>
      <c r="G227" s="61"/>
      <c r="H227" s="35"/>
      <c r="I227" s="35"/>
      <c r="J227" s="62"/>
      <c r="K227" s="54"/>
      <c r="L227" s="132"/>
      <c r="N227" s="185" t="str">
        <f t="shared" si="50"/>
        <v/>
      </c>
      <c r="O227" s="185" t="str">
        <f t="shared" si="51"/>
        <v/>
      </c>
      <c r="P227" s="185" t="str">
        <f t="shared" si="52"/>
        <v/>
      </c>
      <c r="R227" s="190" t="str">
        <f t="shared" si="53"/>
        <v/>
      </c>
    </row>
    <row r="228" spans="2:19" ht="72.599999999999994" customHeight="1" x14ac:dyDescent="0.25">
      <c r="B228" s="84"/>
      <c r="C228" s="85"/>
      <c r="D228" s="110">
        <v>1</v>
      </c>
      <c r="E228" s="16" t="s">
        <v>116</v>
      </c>
      <c r="F228" s="35">
        <v>1</v>
      </c>
      <c r="G228" s="61" t="s">
        <v>0</v>
      </c>
      <c r="H228" s="35">
        <v>1</v>
      </c>
      <c r="I228" s="35" t="s">
        <v>26</v>
      </c>
      <c r="J228" s="62">
        <v>7500000</v>
      </c>
      <c r="K228" s="54">
        <f t="shared" ref="K228" si="57">F228*H228*J228</f>
        <v>7500000</v>
      </c>
      <c r="L228" s="16" t="s">
        <v>285</v>
      </c>
      <c r="N228" s="185" t="str">
        <f t="shared" si="50"/>
        <v>paket/hari</v>
      </c>
      <c r="O228" s="185">
        <f t="shared" si="51"/>
        <v>1</v>
      </c>
      <c r="P228" s="185" t="str">
        <f t="shared" si="52"/>
        <v>1 paket x 1 hari</v>
      </c>
      <c r="R228" s="190">
        <f t="shared" si="53"/>
        <v>6756756.7567567565</v>
      </c>
      <c r="S228" s="188">
        <v>6750000</v>
      </c>
    </row>
    <row r="229" spans="2:19" ht="30" customHeight="1" x14ac:dyDescent="0.25">
      <c r="B229" s="84"/>
      <c r="C229" s="85"/>
      <c r="D229" s="173" t="s">
        <v>130</v>
      </c>
      <c r="E229" s="60" t="s">
        <v>131</v>
      </c>
      <c r="F229" s="35"/>
      <c r="G229" s="61"/>
      <c r="H229" s="35"/>
      <c r="I229" s="35"/>
      <c r="J229" s="62"/>
      <c r="K229" s="54"/>
      <c r="L229" s="132"/>
      <c r="N229" s="185" t="str">
        <f t="shared" si="50"/>
        <v/>
      </c>
      <c r="O229" s="185" t="str">
        <f t="shared" si="51"/>
        <v/>
      </c>
      <c r="P229" s="185" t="str">
        <f t="shared" si="52"/>
        <v/>
      </c>
      <c r="R229" s="190" t="str">
        <f t="shared" si="53"/>
        <v/>
      </c>
    </row>
    <row r="230" spans="2:19" ht="40.049999999999997" customHeight="1" x14ac:dyDescent="0.25">
      <c r="B230" s="84"/>
      <c r="C230" s="85"/>
      <c r="D230" s="110">
        <v>1</v>
      </c>
      <c r="E230" s="16" t="s">
        <v>132</v>
      </c>
      <c r="F230" s="35">
        <v>2</v>
      </c>
      <c r="G230" s="61" t="s">
        <v>2</v>
      </c>
      <c r="H230" s="35">
        <v>1</v>
      </c>
      <c r="I230" s="35" t="s">
        <v>36</v>
      </c>
      <c r="J230" s="62">
        <v>250000</v>
      </c>
      <c r="K230" s="54">
        <f t="shared" ref="K230" si="58">F230*H230*J230</f>
        <v>500000</v>
      </c>
      <c r="L230" s="132" t="s">
        <v>280</v>
      </c>
      <c r="N230" s="185" t="str">
        <f t="shared" si="50"/>
        <v>unit/kali</v>
      </c>
      <c r="O230" s="185">
        <f t="shared" si="51"/>
        <v>2</v>
      </c>
      <c r="P230" s="185" t="str">
        <f t="shared" si="52"/>
        <v>2 unit x 1 kali</v>
      </c>
      <c r="R230" s="190">
        <f t="shared" si="53"/>
        <v>225225.22522522524</v>
      </c>
      <c r="S230" s="188">
        <v>225000</v>
      </c>
    </row>
    <row r="231" spans="2:19" ht="30" customHeight="1" x14ac:dyDescent="0.25">
      <c r="B231" s="84"/>
      <c r="C231" s="85"/>
      <c r="D231" s="169" t="s">
        <v>8</v>
      </c>
      <c r="E231" s="166" t="s">
        <v>53</v>
      </c>
      <c r="F231" s="165"/>
      <c r="G231" s="165"/>
      <c r="H231" s="165"/>
      <c r="I231" s="165"/>
      <c r="J231" s="165"/>
      <c r="K231" s="167"/>
      <c r="L231" s="132"/>
      <c r="N231" s="185" t="str">
        <f t="shared" si="50"/>
        <v/>
      </c>
      <c r="O231" s="185" t="str">
        <f t="shared" si="51"/>
        <v/>
      </c>
      <c r="P231" s="185" t="str">
        <f t="shared" si="52"/>
        <v/>
      </c>
      <c r="R231" s="190" t="str">
        <f t="shared" si="53"/>
        <v/>
      </c>
    </row>
    <row r="232" spans="2:19" ht="30" customHeight="1" x14ac:dyDescent="0.25">
      <c r="B232" s="84"/>
      <c r="C232" s="85"/>
      <c r="D232" s="110">
        <v>1</v>
      </c>
      <c r="E232" s="16" t="s">
        <v>28</v>
      </c>
      <c r="F232" s="35">
        <v>1</v>
      </c>
      <c r="G232" s="61" t="s">
        <v>13</v>
      </c>
      <c r="H232" s="35">
        <v>1</v>
      </c>
      <c r="I232" s="35" t="s">
        <v>36</v>
      </c>
      <c r="J232" s="62">
        <v>1500000</v>
      </c>
      <c r="K232" s="54">
        <f>F232*H232*J232</f>
        <v>1500000</v>
      </c>
      <c r="L232" s="132" t="s">
        <v>310</v>
      </c>
      <c r="N232" s="185" t="str">
        <f t="shared" si="50"/>
        <v>orang/kali</v>
      </c>
      <c r="O232" s="185">
        <f t="shared" si="51"/>
        <v>1</v>
      </c>
      <c r="P232" s="185" t="str">
        <f t="shared" si="52"/>
        <v>1 orang x 1 kali</v>
      </c>
      <c r="R232" s="190">
        <f t="shared" si="53"/>
        <v>1351351.3513513515</v>
      </c>
      <c r="S232" s="188">
        <v>1350000</v>
      </c>
    </row>
    <row r="233" spans="2:19" ht="30" customHeight="1" x14ac:dyDescent="0.25">
      <c r="B233" s="84"/>
      <c r="C233" s="85"/>
      <c r="D233" s="110">
        <f>D232+1</f>
        <v>2</v>
      </c>
      <c r="E233" s="16" t="s">
        <v>143</v>
      </c>
      <c r="F233" s="35">
        <v>1</v>
      </c>
      <c r="G233" s="61" t="s">
        <v>3</v>
      </c>
      <c r="H233" s="35">
        <v>1</v>
      </c>
      <c r="I233" s="35" t="s">
        <v>36</v>
      </c>
      <c r="J233" s="62">
        <v>5000000</v>
      </c>
      <c r="K233" s="54">
        <f t="shared" ref="K233:K241" si="59">F233*H233*J233</f>
        <v>5000000</v>
      </c>
      <c r="L233" s="132" t="s">
        <v>310</v>
      </c>
      <c r="N233" s="185" t="str">
        <f t="shared" si="50"/>
        <v>group/kali</v>
      </c>
      <c r="O233" s="185">
        <f t="shared" si="51"/>
        <v>1</v>
      </c>
      <c r="P233" s="185" t="str">
        <f t="shared" si="52"/>
        <v>1 group x 1 kali</v>
      </c>
      <c r="R233" s="190">
        <f t="shared" si="53"/>
        <v>4504504.5045045046</v>
      </c>
      <c r="S233" s="188">
        <v>4500000</v>
      </c>
    </row>
    <row r="234" spans="2:19" ht="30" customHeight="1" x14ac:dyDescent="0.25">
      <c r="B234" s="84"/>
      <c r="C234" s="85"/>
      <c r="D234" s="110">
        <f t="shared" ref="D234:D242" si="60">D233+1</f>
        <v>3</v>
      </c>
      <c r="E234" s="16" t="s">
        <v>144</v>
      </c>
      <c r="F234" s="35">
        <v>1</v>
      </c>
      <c r="G234" s="61" t="s">
        <v>3</v>
      </c>
      <c r="H234" s="35">
        <v>1</v>
      </c>
      <c r="I234" s="35" t="s">
        <v>36</v>
      </c>
      <c r="J234" s="62">
        <v>7500000</v>
      </c>
      <c r="K234" s="54">
        <f t="shared" si="59"/>
        <v>7500000</v>
      </c>
      <c r="L234" s="132" t="s">
        <v>310</v>
      </c>
      <c r="N234" s="185" t="str">
        <f t="shared" si="50"/>
        <v>group/kali</v>
      </c>
      <c r="O234" s="185">
        <f t="shared" si="51"/>
        <v>1</v>
      </c>
      <c r="P234" s="185" t="str">
        <f t="shared" si="52"/>
        <v>1 group x 1 kali</v>
      </c>
      <c r="R234" s="190">
        <f t="shared" si="53"/>
        <v>6756756.7567567565</v>
      </c>
      <c r="S234" s="188">
        <v>6750000</v>
      </c>
    </row>
    <row r="235" spans="2:19" ht="30" customHeight="1" x14ac:dyDescent="0.25">
      <c r="B235" s="84"/>
      <c r="C235" s="85"/>
      <c r="D235" s="110">
        <f>D234+1</f>
        <v>4</v>
      </c>
      <c r="E235" s="16" t="s">
        <v>145</v>
      </c>
      <c r="F235" s="35">
        <v>4</v>
      </c>
      <c r="G235" s="61" t="s">
        <v>13</v>
      </c>
      <c r="H235" s="35">
        <v>1</v>
      </c>
      <c r="I235" s="35" t="s">
        <v>36</v>
      </c>
      <c r="J235" s="62">
        <v>600000</v>
      </c>
      <c r="K235" s="54">
        <f t="shared" si="59"/>
        <v>2400000</v>
      </c>
      <c r="L235" s="132" t="s">
        <v>310</v>
      </c>
      <c r="N235" s="185" t="str">
        <f t="shared" si="50"/>
        <v>orang/kali</v>
      </c>
      <c r="O235" s="185">
        <f t="shared" si="51"/>
        <v>4</v>
      </c>
      <c r="P235" s="185" t="str">
        <f t="shared" si="52"/>
        <v>4 orang x 1 kali</v>
      </c>
      <c r="R235" s="190">
        <f t="shared" si="53"/>
        <v>540540.54054054059</v>
      </c>
      <c r="S235" s="188">
        <v>540000</v>
      </c>
    </row>
    <row r="236" spans="2:19" ht="30" customHeight="1" x14ac:dyDescent="0.25">
      <c r="B236" s="84"/>
      <c r="C236" s="85"/>
      <c r="D236" s="110">
        <f t="shared" si="60"/>
        <v>5</v>
      </c>
      <c r="E236" s="16" t="s">
        <v>134</v>
      </c>
      <c r="F236" s="35">
        <v>1</v>
      </c>
      <c r="G236" s="61" t="s">
        <v>13</v>
      </c>
      <c r="H236" s="35">
        <v>1</v>
      </c>
      <c r="I236" s="35" t="s">
        <v>36</v>
      </c>
      <c r="J236" s="53">
        <v>3000000</v>
      </c>
      <c r="K236" s="54">
        <f t="shared" si="59"/>
        <v>3000000</v>
      </c>
      <c r="L236" s="132" t="s">
        <v>310</v>
      </c>
      <c r="N236" s="185" t="str">
        <f t="shared" si="50"/>
        <v>orang/kali</v>
      </c>
      <c r="O236" s="185">
        <f t="shared" si="51"/>
        <v>1</v>
      </c>
      <c r="P236" s="185" t="str">
        <f t="shared" si="52"/>
        <v>1 orang x 1 kali</v>
      </c>
      <c r="R236" s="190">
        <f t="shared" si="53"/>
        <v>2702702.702702703</v>
      </c>
      <c r="S236" s="188">
        <v>2700000</v>
      </c>
    </row>
    <row r="237" spans="2:19" ht="30" customHeight="1" x14ac:dyDescent="0.25">
      <c r="B237" s="84"/>
      <c r="C237" s="85"/>
      <c r="D237" s="110">
        <f t="shared" si="60"/>
        <v>6</v>
      </c>
      <c r="E237" s="12" t="s">
        <v>141</v>
      </c>
      <c r="F237" s="35">
        <v>4</v>
      </c>
      <c r="G237" s="35" t="s">
        <v>13</v>
      </c>
      <c r="H237" s="35">
        <v>1</v>
      </c>
      <c r="I237" s="35" t="s">
        <v>46</v>
      </c>
      <c r="J237" s="53">
        <v>5000000</v>
      </c>
      <c r="K237" s="54">
        <f>F237*H237*J237</f>
        <v>20000000</v>
      </c>
      <c r="L237" s="132" t="s">
        <v>310</v>
      </c>
      <c r="N237" s="185" t="str">
        <f t="shared" si="50"/>
        <v>orang/show</v>
      </c>
      <c r="O237" s="185">
        <f t="shared" si="51"/>
        <v>4</v>
      </c>
      <c r="P237" s="185" t="str">
        <f t="shared" si="52"/>
        <v>4 orang x 1 show</v>
      </c>
      <c r="R237" s="190">
        <f t="shared" si="53"/>
        <v>4504504.5045045046</v>
      </c>
      <c r="S237" s="188">
        <v>4500000</v>
      </c>
    </row>
    <row r="238" spans="2:19" ht="30" customHeight="1" x14ac:dyDescent="0.25">
      <c r="B238" s="84"/>
      <c r="C238" s="85"/>
      <c r="D238" s="110">
        <f t="shared" si="60"/>
        <v>7</v>
      </c>
      <c r="E238" s="12" t="s">
        <v>142</v>
      </c>
      <c r="F238" s="35">
        <v>5</v>
      </c>
      <c r="G238" s="35" t="s">
        <v>13</v>
      </c>
      <c r="H238" s="35">
        <v>1</v>
      </c>
      <c r="I238" s="35" t="s">
        <v>25</v>
      </c>
      <c r="J238" s="53">
        <v>2000000</v>
      </c>
      <c r="K238" s="54">
        <f>F238*H238*J238</f>
        <v>10000000</v>
      </c>
      <c r="L238" s="132" t="s">
        <v>310</v>
      </c>
      <c r="N238" s="185" t="str">
        <f t="shared" si="50"/>
        <v>orang/keg</v>
      </c>
      <c r="O238" s="185">
        <f t="shared" si="51"/>
        <v>5</v>
      </c>
      <c r="P238" s="185" t="str">
        <f t="shared" si="52"/>
        <v>5 orang x 1 keg</v>
      </c>
      <c r="R238" s="190">
        <f t="shared" si="53"/>
        <v>1801801.8018018019</v>
      </c>
      <c r="S238" s="188">
        <v>1800000</v>
      </c>
    </row>
    <row r="239" spans="2:19" ht="40.799999999999997" customHeight="1" x14ac:dyDescent="0.25">
      <c r="B239" s="84"/>
      <c r="C239" s="85"/>
      <c r="D239" s="110">
        <f t="shared" si="60"/>
        <v>8</v>
      </c>
      <c r="E239" s="16" t="s">
        <v>140</v>
      </c>
      <c r="F239" s="35">
        <v>1</v>
      </c>
      <c r="G239" s="61" t="s">
        <v>13</v>
      </c>
      <c r="H239" s="35">
        <v>1</v>
      </c>
      <c r="I239" s="35" t="s">
        <v>36</v>
      </c>
      <c r="J239" s="62">
        <v>750000</v>
      </c>
      <c r="K239" s="54">
        <f t="shared" si="59"/>
        <v>750000</v>
      </c>
      <c r="L239" s="132" t="s">
        <v>310</v>
      </c>
      <c r="N239" s="185" t="str">
        <f t="shared" si="50"/>
        <v>orang/kali</v>
      </c>
      <c r="O239" s="185">
        <f t="shared" si="51"/>
        <v>1</v>
      </c>
      <c r="P239" s="185" t="str">
        <f t="shared" si="52"/>
        <v>1 orang x 1 kali</v>
      </c>
      <c r="R239" s="190">
        <f t="shared" si="53"/>
        <v>675675.67567567574</v>
      </c>
      <c r="S239" s="188">
        <v>675000</v>
      </c>
    </row>
    <row r="240" spans="2:19" ht="40.799999999999997" customHeight="1" x14ac:dyDescent="0.25">
      <c r="B240" s="84"/>
      <c r="C240" s="85"/>
      <c r="D240" s="110">
        <f t="shared" si="60"/>
        <v>9</v>
      </c>
      <c r="E240" s="12" t="s">
        <v>147</v>
      </c>
      <c r="F240" s="35">
        <v>1</v>
      </c>
      <c r="G240" s="35" t="s">
        <v>13</v>
      </c>
      <c r="H240" s="35">
        <v>1</v>
      </c>
      <c r="I240" s="35" t="s">
        <v>25</v>
      </c>
      <c r="J240" s="53">
        <v>1500000</v>
      </c>
      <c r="K240" s="54">
        <f t="shared" si="59"/>
        <v>1500000</v>
      </c>
      <c r="L240" s="132" t="s">
        <v>310</v>
      </c>
      <c r="N240" s="185" t="str">
        <f t="shared" si="50"/>
        <v>orang/keg</v>
      </c>
      <c r="O240" s="185">
        <f t="shared" si="51"/>
        <v>1</v>
      </c>
      <c r="P240" s="185" t="str">
        <f t="shared" si="52"/>
        <v>1 orang x 1 keg</v>
      </c>
      <c r="R240" s="190">
        <f t="shared" si="53"/>
        <v>1351351.3513513515</v>
      </c>
      <c r="S240" s="188">
        <v>1350000</v>
      </c>
    </row>
    <row r="241" spans="2:19" ht="30" customHeight="1" x14ac:dyDescent="0.25">
      <c r="B241" s="84"/>
      <c r="C241" s="85"/>
      <c r="D241" s="110">
        <f t="shared" si="60"/>
        <v>10</v>
      </c>
      <c r="E241" s="12" t="s">
        <v>148</v>
      </c>
      <c r="F241" s="35">
        <v>1</v>
      </c>
      <c r="G241" s="35" t="s">
        <v>13</v>
      </c>
      <c r="H241" s="35">
        <v>1</v>
      </c>
      <c r="I241" s="35" t="s">
        <v>25</v>
      </c>
      <c r="J241" s="53">
        <v>1500000</v>
      </c>
      <c r="K241" s="54">
        <f t="shared" si="59"/>
        <v>1500000</v>
      </c>
      <c r="L241" s="132" t="s">
        <v>310</v>
      </c>
      <c r="N241" s="185" t="str">
        <f t="shared" si="50"/>
        <v>orang/keg</v>
      </c>
      <c r="O241" s="185">
        <f t="shared" si="51"/>
        <v>1</v>
      </c>
      <c r="P241" s="185" t="str">
        <f t="shared" si="52"/>
        <v>1 orang x 1 keg</v>
      </c>
      <c r="R241" s="190">
        <f t="shared" si="53"/>
        <v>1351351.3513513515</v>
      </c>
      <c r="S241" s="188">
        <v>1350000</v>
      </c>
    </row>
    <row r="242" spans="2:19" ht="30" customHeight="1" x14ac:dyDescent="0.25">
      <c r="B242" s="84"/>
      <c r="C242" s="85"/>
      <c r="D242" s="110">
        <f t="shared" si="60"/>
        <v>11</v>
      </c>
      <c r="E242" s="12" t="s">
        <v>70</v>
      </c>
      <c r="F242" s="35">
        <v>4</v>
      </c>
      <c r="G242" s="35" t="s">
        <v>13</v>
      </c>
      <c r="H242" s="35">
        <v>1</v>
      </c>
      <c r="I242" s="35" t="s">
        <v>25</v>
      </c>
      <c r="J242" s="53">
        <v>250000</v>
      </c>
      <c r="K242" s="54">
        <v>2000000</v>
      </c>
      <c r="L242" s="132" t="s">
        <v>310</v>
      </c>
      <c r="N242" s="185" t="str">
        <f t="shared" si="50"/>
        <v>orang/keg</v>
      </c>
      <c r="O242" s="185">
        <f t="shared" si="51"/>
        <v>4</v>
      </c>
      <c r="P242" s="185" t="str">
        <f t="shared" si="52"/>
        <v>4 orang x 1 keg</v>
      </c>
      <c r="R242" s="190">
        <f t="shared" si="53"/>
        <v>225225.22522522524</v>
      </c>
      <c r="S242" s="188">
        <v>225000</v>
      </c>
    </row>
    <row r="243" spans="2:19" ht="30" customHeight="1" x14ac:dyDescent="0.25">
      <c r="B243" s="84"/>
      <c r="C243" s="85"/>
      <c r="D243" s="169" t="s">
        <v>8</v>
      </c>
      <c r="E243" s="166" t="s">
        <v>191</v>
      </c>
      <c r="F243" s="165"/>
      <c r="G243" s="165"/>
      <c r="H243" s="165"/>
      <c r="I243" s="165"/>
      <c r="J243" s="165"/>
      <c r="K243" s="167"/>
      <c r="L243" s="132"/>
      <c r="N243" s="185" t="str">
        <f t="shared" si="50"/>
        <v/>
      </c>
      <c r="O243" s="185" t="str">
        <f t="shared" si="51"/>
        <v/>
      </c>
      <c r="P243" s="185" t="str">
        <f t="shared" si="52"/>
        <v/>
      </c>
      <c r="R243" s="190" t="str">
        <f t="shared" si="53"/>
        <v/>
      </c>
    </row>
    <row r="244" spans="2:19" ht="30" customHeight="1" x14ac:dyDescent="0.25">
      <c r="B244" s="84"/>
      <c r="C244" s="85"/>
      <c r="D244" s="110">
        <v>1</v>
      </c>
      <c r="E244" s="16" t="s">
        <v>190</v>
      </c>
      <c r="F244" s="35">
        <v>150</v>
      </c>
      <c r="G244" s="61" t="s">
        <v>11</v>
      </c>
      <c r="H244" s="35">
        <v>1</v>
      </c>
      <c r="I244" s="35" t="s">
        <v>36</v>
      </c>
      <c r="J244" s="62">
        <v>120000</v>
      </c>
      <c r="K244" s="54">
        <f>F244*H244*J244</f>
        <v>18000000</v>
      </c>
      <c r="L244" s="132" t="s">
        <v>315</v>
      </c>
      <c r="N244" s="185" t="str">
        <f t="shared" si="50"/>
        <v>pax/kali</v>
      </c>
      <c r="O244" s="185">
        <f t="shared" si="51"/>
        <v>150</v>
      </c>
      <c r="P244" s="185" t="str">
        <f t="shared" si="52"/>
        <v>150 pax x 1 kali</v>
      </c>
      <c r="R244" s="190">
        <f t="shared" si="53"/>
        <v>108108.10810810811</v>
      </c>
      <c r="S244" s="188">
        <v>100000</v>
      </c>
    </row>
    <row r="245" spans="2:19" ht="30" customHeight="1" x14ac:dyDescent="0.25">
      <c r="B245" s="84"/>
      <c r="C245" s="85"/>
      <c r="D245" s="110">
        <v>2</v>
      </c>
      <c r="E245" s="16" t="s">
        <v>192</v>
      </c>
      <c r="F245" s="35">
        <v>200</v>
      </c>
      <c r="G245" s="61" t="s">
        <v>193</v>
      </c>
      <c r="H245" s="35">
        <v>1</v>
      </c>
      <c r="I245" s="35" t="s">
        <v>36</v>
      </c>
      <c r="J245" s="62">
        <v>100000</v>
      </c>
      <c r="K245" s="54">
        <f t="shared" ref="K245:K247" si="61">F245*H245*J245</f>
        <v>20000000</v>
      </c>
      <c r="L245" s="132" t="s">
        <v>316</v>
      </c>
      <c r="N245" s="185" t="str">
        <f t="shared" si="50"/>
        <v>butir/kali</v>
      </c>
      <c r="O245" s="185">
        <f t="shared" si="51"/>
        <v>200</v>
      </c>
      <c r="P245" s="185" t="str">
        <f t="shared" si="52"/>
        <v>200 butir x 1 kali</v>
      </c>
      <c r="R245" s="190">
        <f t="shared" si="53"/>
        <v>90090.090090090089</v>
      </c>
      <c r="S245" s="188">
        <v>90000</v>
      </c>
    </row>
    <row r="246" spans="2:19" ht="30" customHeight="1" x14ac:dyDescent="0.25">
      <c r="B246" s="84"/>
      <c r="C246" s="85"/>
      <c r="D246" s="110">
        <v>3</v>
      </c>
      <c r="E246" s="16" t="s">
        <v>143</v>
      </c>
      <c r="F246" s="35">
        <v>1</v>
      </c>
      <c r="G246" s="61" t="s">
        <v>3</v>
      </c>
      <c r="H246" s="35">
        <v>1</v>
      </c>
      <c r="I246" s="35" t="s">
        <v>36</v>
      </c>
      <c r="J246" s="62">
        <v>5000000</v>
      </c>
      <c r="K246" s="54">
        <f t="shared" si="61"/>
        <v>5000000</v>
      </c>
      <c r="L246" s="132" t="s">
        <v>310</v>
      </c>
      <c r="N246" s="185" t="str">
        <f t="shared" si="50"/>
        <v>group/kali</v>
      </c>
      <c r="O246" s="185">
        <f t="shared" si="51"/>
        <v>1</v>
      </c>
      <c r="P246" s="185" t="str">
        <f t="shared" si="52"/>
        <v>1 group x 1 kali</v>
      </c>
      <c r="R246" s="190">
        <f t="shared" si="53"/>
        <v>4504504.5045045046</v>
      </c>
      <c r="S246" s="188">
        <v>4500000</v>
      </c>
    </row>
    <row r="247" spans="2:19" ht="40.200000000000003" customHeight="1" x14ac:dyDescent="0.25">
      <c r="B247" s="84"/>
      <c r="C247" s="85"/>
      <c r="D247" s="110">
        <v>4</v>
      </c>
      <c r="E247" s="16" t="s">
        <v>47</v>
      </c>
      <c r="F247" s="35">
        <v>1</v>
      </c>
      <c r="G247" s="61" t="s">
        <v>0</v>
      </c>
      <c r="H247" s="35">
        <v>1</v>
      </c>
      <c r="I247" s="35" t="s">
        <v>36</v>
      </c>
      <c r="J247" s="62">
        <v>3000000</v>
      </c>
      <c r="K247" s="54">
        <f t="shared" si="61"/>
        <v>3000000</v>
      </c>
      <c r="L247" s="132" t="s">
        <v>308</v>
      </c>
      <c r="N247" s="185" t="str">
        <f t="shared" si="50"/>
        <v>paket/kali</v>
      </c>
      <c r="O247" s="185">
        <f t="shared" si="51"/>
        <v>1</v>
      </c>
      <c r="P247" s="185" t="str">
        <f t="shared" si="52"/>
        <v>1 paket x 1 kali</v>
      </c>
      <c r="R247" s="190">
        <f t="shared" si="53"/>
        <v>2702702.702702703</v>
      </c>
      <c r="S247" s="188">
        <v>2700000</v>
      </c>
    </row>
    <row r="248" spans="2:19" ht="30" customHeight="1" x14ac:dyDescent="0.25">
      <c r="B248" s="84"/>
      <c r="C248" s="85"/>
      <c r="D248" s="169" t="s">
        <v>8</v>
      </c>
      <c r="E248" s="166" t="s">
        <v>154</v>
      </c>
      <c r="F248" s="165"/>
      <c r="G248" s="165"/>
      <c r="H248" s="165"/>
      <c r="I248" s="165"/>
      <c r="J248" s="165"/>
      <c r="K248" s="167"/>
      <c r="L248" s="132"/>
      <c r="N248" s="185" t="str">
        <f t="shared" si="50"/>
        <v/>
      </c>
      <c r="O248" s="185" t="str">
        <f t="shared" si="51"/>
        <v/>
      </c>
      <c r="P248" s="185" t="str">
        <f t="shared" si="52"/>
        <v/>
      </c>
      <c r="R248" s="190" t="str">
        <f t="shared" si="53"/>
        <v/>
      </c>
    </row>
    <row r="249" spans="2:19" ht="30" customHeight="1" thickBot="1" x14ac:dyDescent="0.3">
      <c r="B249" s="170"/>
      <c r="C249" s="127"/>
      <c r="D249" s="115">
        <v>1</v>
      </c>
      <c r="E249" s="25" t="s">
        <v>155</v>
      </c>
      <c r="F249" s="37">
        <v>200</v>
      </c>
      <c r="G249" s="171" t="s">
        <v>0</v>
      </c>
      <c r="H249" s="37">
        <v>1</v>
      </c>
      <c r="I249" s="37" t="s">
        <v>36</v>
      </c>
      <c r="J249" s="172">
        <v>300000</v>
      </c>
      <c r="K249" s="59">
        <f>F249*H249*J249</f>
        <v>60000000</v>
      </c>
      <c r="L249" s="184" t="s">
        <v>317</v>
      </c>
      <c r="N249" s="185" t="str">
        <f t="shared" si="50"/>
        <v>paket/kali</v>
      </c>
      <c r="O249" s="185">
        <f t="shared" si="51"/>
        <v>200</v>
      </c>
      <c r="P249" s="185" t="str">
        <f t="shared" si="52"/>
        <v>200 paket x 1 kali</v>
      </c>
      <c r="R249" s="190">
        <f t="shared" si="53"/>
        <v>270270.2702702703</v>
      </c>
      <c r="S249" s="188">
        <v>270000</v>
      </c>
    </row>
    <row r="250" spans="2:19" ht="16.8" thickBot="1" x14ac:dyDescent="0.3">
      <c r="B250" s="153"/>
      <c r="C250" s="154"/>
      <c r="D250" s="154"/>
      <c r="E250" s="6"/>
      <c r="F250" s="3"/>
      <c r="G250" s="4"/>
      <c r="H250" s="4"/>
      <c r="I250" s="4"/>
      <c r="J250" s="5"/>
      <c r="K250" s="164"/>
      <c r="L250" s="183"/>
      <c r="N250" s="185" t="str">
        <f t="shared" si="50"/>
        <v/>
      </c>
      <c r="O250" s="185" t="str">
        <f t="shared" si="51"/>
        <v/>
      </c>
      <c r="P250" s="185" t="str">
        <f t="shared" si="52"/>
        <v/>
      </c>
      <c r="R250" s="190" t="str">
        <f t="shared" si="53"/>
        <v/>
      </c>
    </row>
    <row r="251" spans="2:19" ht="41.4" customHeight="1" x14ac:dyDescent="0.25">
      <c r="B251" s="81"/>
      <c r="C251" s="82" t="s">
        <v>211</v>
      </c>
      <c r="D251" s="83"/>
      <c r="E251" s="282" t="s">
        <v>183</v>
      </c>
      <c r="F251" s="282"/>
      <c r="G251" s="282"/>
      <c r="H251" s="282"/>
      <c r="I251" s="282"/>
      <c r="J251" s="10"/>
      <c r="K251" s="97">
        <f>SUM(K252:K273)</f>
        <v>254700000</v>
      </c>
      <c r="L251" s="181"/>
      <c r="N251" s="185" t="str">
        <f t="shared" si="50"/>
        <v/>
      </c>
      <c r="O251" s="185" t="str">
        <f t="shared" si="51"/>
        <v/>
      </c>
      <c r="P251" s="185" t="str">
        <f t="shared" si="52"/>
        <v/>
      </c>
      <c r="R251" s="190" t="str">
        <f t="shared" si="53"/>
        <v/>
      </c>
    </row>
    <row r="252" spans="2:19" ht="30" customHeight="1" x14ac:dyDescent="0.25">
      <c r="B252" s="84"/>
      <c r="C252" s="85"/>
      <c r="D252" s="169" t="s">
        <v>5</v>
      </c>
      <c r="E252" s="166" t="s">
        <v>121</v>
      </c>
      <c r="F252" s="165"/>
      <c r="G252" s="165"/>
      <c r="H252" s="165"/>
      <c r="I252" s="165"/>
      <c r="J252" s="165"/>
      <c r="K252" s="167"/>
      <c r="L252" s="132"/>
      <c r="N252" s="185" t="str">
        <f t="shared" si="50"/>
        <v/>
      </c>
      <c r="O252" s="185" t="str">
        <f t="shared" si="51"/>
        <v/>
      </c>
      <c r="P252" s="185" t="str">
        <f t="shared" si="52"/>
        <v/>
      </c>
      <c r="R252" s="190" t="str">
        <f t="shared" si="53"/>
        <v/>
      </c>
    </row>
    <row r="253" spans="2:19" ht="40.049999999999997" customHeight="1" x14ac:dyDescent="0.25">
      <c r="B253" s="84"/>
      <c r="C253" s="85"/>
      <c r="D253" s="110">
        <v>1</v>
      </c>
      <c r="E253" s="16" t="s">
        <v>149</v>
      </c>
      <c r="F253" s="35">
        <v>200</v>
      </c>
      <c r="G253" s="61" t="s">
        <v>11</v>
      </c>
      <c r="H253" s="35">
        <v>1</v>
      </c>
      <c r="I253" s="35" t="s">
        <v>36</v>
      </c>
      <c r="J253" s="62">
        <v>450000</v>
      </c>
      <c r="K253" s="54">
        <f t="shared" ref="K253" si="62">F253*H253*J253</f>
        <v>90000000</v>
      </c>
      <c r="L253" s="132" t="s">
        <v>311</v>
      </c>
      <c r="N253" s="185" t="str">
        <f t="shared" si="50"/>
        <v>pax/kali</v>
      </c>
      <c r="O253" s="185">
        <f t="shared" si="51"/>
        <v>200</v>
      </c>
      <c r="P253" s="185" t="str">
        <f t="shared" si="52"/>
        <v>200 pax x 1 kali</v>
      </c>
      <c r="R253" s="190">
        <f t="shared" si="53"/>
        <v>405405.40540540538</v>
      </c>
      <c r="S253" s="188">
        <v>400000</v>
      </c>
    </row>
    <row r="254" spans="2:19" ht="30" customHeight="1" x14ac:dyDescent="0.25">
      <c r="B254" s="84"/>
      <c r="C254" s="85"/>
      <c r="D254" s="169" t="s">
        <v>6</v>
      </c>
      <c r="E254" s="166" t="s">
        <v>118</v>
      </c>
      <c r="F254" s="165"/>
      <c r="G254" s="165"/>
      <c r="H254" s="165"/>
      <c r="I254" s="165"/>
      <c r="J254" s="165"/>
      <c r="K254" s="167"/>
      <c r="L254" s="132"/>
      <c r="N254" s="185" t="str">
        <f t="shared" si="50"/>
        <v/>
      </c>
      <c r="O254" s="185" t="str">
        <f t="shared" si="51"/>
        <v/>
      </c>
      <c r="P254" s="185" t="str">
        <f t="shared" si="52"/>
        <v/>
      </c>
      <c r="R254" s="190" t="str">
        <f t="shared" si="53"/>
        <v/>
      </c>
    </row>
    <row r="255" spans="2:19" ht="40.049999999999997" customHeight="1" x14ac:dyDescent="0.25">
      <c r="B255" s="84"/>
      <c r="C255" s="85"/>
      <c r="D255" s="110">
        <v>1</v>
      </c>
      <c r="E255" s="16" t="s">
        <v>184</v>
      </c>
      <c r="F255" s="35">
        <v>28</v>
      </c>
      <c r="G255" s="61" t="s">
        <v>57</v>
      </c>
      <c r="H255" s="35">
        <v>1</v>
      </c>
      <c r="I255" s="35" t="s">
        <v>26</v>
      </c>
      <c r="J255" s="62">
        <v>1000000</v>
      </c>
      <c r="K255" s="54">
        <f t="shared" ref="K255:K259" si="63">F255*H255*J255</f>
        <v>28000000</v>
      </c>
      <c r="L255" s="144" t="s">
        <v>243</v>
      </c>
      <c r="N255" s="185" t="str">
        <f t="shared" si="50"/>
        <v>m2/hari</v>
      </c>
      <c r="O255" s="185">
        <f t="shared" si="51"/>
        <v>28</v>
      </c>
      <c r="P255" s="185" t="str">
        <f t="shared" si="52"/>
        <v>28 m2 x 1 hari</v>
      </c>
      <c r="R255" s="190">
        <f t="shared" si="53"/>
        <v>900900.90090090095</v>
      </c>
      <c r="S255" s="188">
        <v>900000</v>
      </c>
    </row>
    <row r="256" spans="2:19" ht="58.2" customHeight="1" x14ac:dyDescent="0.25">
      <c r="B256" s="84"/>
      <c r="C256" s="85"/>
      <c r="D256" s="110">
        <f>D255+1</f>
        <v>2</v>
      </c>
      <c r="E256" s="12" t="s">
        <v>179</v>
      </c>
      <c r="F256" s="35">
        <v>1</v>
      </c>
      <c r="G256" s="35" t="s">
        <v>1</v>
      </c>
      <c r="H256" s="35">
        <v>1</v>
      </c>
      <c r="I256" s="35" t="s">
        <v>26</v>
      </c>
      <c r="J256" s="53">
        <v>20000000</v>
      </c>
      <c r="K256" s="54">
        <f t="shared" si="63"/>
        <v>20000000</v>
      </c>
      <c r="L256" s="143" t="s">
        <v>307</v>
      </c>
      <c r="N256" s="185" t="str">
        <f t="shared" si="50"/>
        <v>set/hari</v>
      </c>
      <c r="O256" s="185">
        <f t="shared" si="51"/>
        <v>1</v>
      </c>
      <c r="P256" s="185" t="str">
        <f t="shared" si="52"/>
        <v>1 set x 1 hari</v>
      </c>
      <c r="R256" s="190">
        <f t="shared" si="53"/>
        <v>18018018.018018018</v>
      </c>
      <c r="S256" s="188">
        <v>18000000</v>
      </c>
    </row>
    <row r="257" spans="2:19" ht="40.049999999999997" customHeight="1" x14ac:dyDescent="0.25">
      <c r="B257" s="84"/>
      <c r="C257" s="85"/>
      <c r="D257" s="110">
        <f>D256+1</f>
        <v>3</v>
      </c>
      <c r="E257" s="12" t="s">
        <v>150</v>
      </c>
      <c r="F257" s="35">
        <v>1</v>
      </c>
      <c r="G257" s="35" t="s">
        <v>1</v>
      </c>
      <c r="H257" s="35">
        <v>1</v>
      </c>
      <c r="I257" s="35" t="s">
        <v>25</v>
      </c>
      <c r="J257" s="53">
        <v>5000000</v>
      </c>
      <c r="K257" s="54">
        <f t="shared" si="63"/>
        <v>5000000</v>
      </c>
      <c r="L257" s="132" t="s">
        <v>308</v>
      </c>
      <c r="N257" s="185" t="str">
        <f t="shared" si="50"/>
        <v>set/keg</v>
      </c>
      <c r="O257" s="185">
        <f t="shared" si="51"/>
        <v>1</v>
      </c>
      <c r="P257" s="185" t="str">
        <f t="shared" si="52"/>
        <v>1 set x 1 keg</v>
      </c>
      <c r="R257" s="190">
        <f t="shared" si="53"/>
        <v>4504504.5045045046</v>
      </c>
      <c r="S257" s="188">
        <v>4500000</v>
      </c>
    </row>
    <row r="258" spans="2:19" ht="30" customHeight="1" x14ac:dyDescent="0.25">
      <c r="B258" s="84"/>
      <c r="C258" s="85"/>
      <c r="D258" s="110">
        <f t="shared" ref="D258:D262" si="64">D257+1</f>
        <v>4</v>
      </c>
      <c r="E258" s="12" t="s">
        <v>139</v>
      </c>
      <c r="F258" s="35">
        <v>3</v>
      </c>
      <c r="G258" s="35" t="s">
        <v>2</v>
      </c>
      <c r="H258" s="35">
        <v>1</v>
      </c>
      <c r="I258" s="35" t="s">
        <v>36</v>
      </c>
      <c r="J258" s="53">
        <v>1000000</v>
      </c>
      <c r="K258" s="54">
        <f t="shared" si="63"/>
        <v>3000000</v>
      </c>
      <c r="L258" s="132" t="s">
        <v>309</v>
      </c>
      <c r="N258" s="185" t="str">
        <f t="shared" si="50"/>
        <v>unit/kali</v>
      </c>
      <c r="O258" s="185">
        <f t="shared" si="51"/>
        <v>3</v>
      </c>
      <c r="P258" s="185" t="str">
        <f t="shared" si="52"/>
        <v>3 unit x 1 kali</v>
      </c>
      <c r="R258" s="190">
        <f t="shared" si="53"/>
        <v>900900.90090090095</v>
      </c>
      <c r="S258" s="188">
        <v>900000</v>
      </c>
    </row>
    <row r="259" spans="2:19" ht="40.049999999999997" customHeight="1" x14ac:dyDescent="0.25">
      <c r="B259" s="84"/>
      <c r="C259" s="85"/>
      <c r="D259" s="110">
        <f t="shared" si="64"/>
        <v>5</v>
      </c>
      <c r="E259" s="12" t="s">
        <v>299</v>
      </c>
      <c r="F259" s="35">
        <v>200</v>
      </c>
      <c r="G259" s="35" t="s">
        <v>2</v>
      </c>
      <c r="H259" s="35">
        <v>1</v>
      </c>
      <c r="I259" s="35" t="s">
        <v>36</v>
      </c>
      <c r="J259" s="53">
        <v>175000</v>
      </c>
      <c r="K259" s="54">
        <f t="shared" si="63"/>
        <v>35000000</v>
      </c>
      <c r="L259" s="134" t="s">
        <v>287</v>
      </c>
      <c r="N259" s="185" t="str">
        <f t="shared" si="50"/>
        <v>unit/kali</v>
      </c>
      <c r="O259" s="185">
        <f t="shared" si="51"/>
        <v>200</v>
      </c>
      <c r="P259" s="185" t="str">
        <f t="shared" si="52"/>
        <v>200 unit x 1 kali</v>
      </c>
      <c r="R259" s="190">
        <f t="shared" si="53"/>
        <v>157657.65765765766</v>
      </c>
      <c r="S259" s="188">
        <v>157000</v>
      </c>
    </row>
    <row r="260" spans="2:19" ht="40.049999999999997" customHeight="1" x14ac:dyDescent="0.25">
      <c r="B260" s="84"/>
      <c r="C260" s="85"/>
      <c r="D260" s="110">
        <f t="shared" si="64"/>
        <v>6</v>
      </c>
      <c r="E260" s="12" t="s">
        <v>298</v>
      </c>
      <c r="F260" s="35">
        <v>200</v>
      </c>
      <c r="G260" s="35" t="s">
        <v>124</v>
      </c>
      <c r="H260" s="35">
        <v>1</v>
      </c>
      <c r="I260" s="35" t="s">
        <v>36</v>
      </c>
      <c r="J260" s="53">
        <v>15000</v>
      </c>
      <c r="K260" s="54">
        <f>F260*H260*J260</f>
        <v>3000000</v>
      </c>
      <c r="L260" s="134" t="s">
        <v>289</v>
      </c>
      <c r="N260" s="185" t="str">
        <f t="shared" si="50"/>
        <v>lembar/kali</v>
      </c>
      <c r="O260" s="185">
        <f t="shared" si="51"/>
        <v>200</v>
      </c>
      <c r="P260" s="185" t="str">
        <f t="shared" si="52"/>
        <v>200 lembar x 1 kali</v>
      </c>
      <c r="R260" s="190">
        <f t="shared" si="53"/>
        <v>13513.513513513513</v>
      </c>
      <c r="S260" s="188">
        <v>13500</v>
      </c>
    </row>
    <row r="261" spans="2:19" ht="58.2" customHeight="1" x14ac:dyDescent="0.25">
      <c r="B261" s="84"/>
      <c r="C261" s="85"/>
      <c r="D261" s="110">
        <f t="shared" si="64"/>
        <v>7</v>
      </c>
      <c r="E261" s="12" t="s">
        <v>125</v>
      </c>
      <c r="F261" s="35">
        <v>220</v>
      </c>
      <c r="G261" s="35" t="s">
        <v>4</v>
      </c>
      <c r="H261" s="35">
        <v>1</v>
      </c>
      <c r="I261" s="35" t="s">
        <v>36</v>
      </c>
      <c r="J261" s="53">
        <v>20000</v>
      </c>
      <c r="K261" s="54">
        <f>F261*H261*J261</f>
        <v>4400000</v>
      </c>
      <c r="L261" s="134" t="s">
        <v>290</v>
      </c>
      <c r="N261" s="185" t="str">
        <f t="shared" si="50"/>
        <v>pcs/kali</v>
      </c>
      <c r="O261" s="185">
        <f t="shared" si="51"/>
        <v>220</v>
      </c>
      <c r="P261" s="185" t="str">
        <f t="shared" si="52"/>
        <v>220 pcs x 1 kali</v>
      </c>
      <c r="R261" s="190">
        <f t="shared" si="53"/>
        <v>18018.018018018018</v>
      </c>
      <c r="S261" s="188">
        <v>18000</v>
      </c>
    </row>
    <row r="262" spans="2:19" ht="40.049999999999997" customHeight="1" x14ac:dyDescent="0.25">
      <c r="B262" s="84"/>
      <c r="C262" s="85"/>
      <c r="D262" s="110">
        <f t="shared" si="64"/>
        <v>8</v>
      </c>
      <c r="E262" s="12" t="s">
        <v>126</v>
      </c>
      <c r="F262" s="35">
        <v>200</v>
      </c>
      <c r="G262" s="35" t="s">
        <v>127</v>
      </c>
      <c r="H262" s="35">
        <v>1</v>
      </c>
      <c r="I262" s="35" t="s">
        <v>36</v>
      </c>
      <c r="J262" s="53">
        <v>15000</v>
      </c>
      <c r="K262" s="54">
        <f>F262*H262*J262</f>
        <v>3000000</v>
      </c>
      <c r="L262" s="150" t="s">
        <v>258</v>
      </c>
      <c r="N262" s="185" t="str">
        <f t="shared" si="50"/>
        <v>eks/kali</v>
      </c>
      <c r="O262" s="185">
        <f t="shared" si="51"/>
        <v>200</v>
      </c>
      <c r="P262" s="185" t="str">
        <f t="shared" si="52"/>
        <v>200 eks x 1 kali</v>
      </c>
      <c r="R262" s="190">
        <f t="shared" si="53"/>
        <v>13513.513513513513</v>
      </c>
      <c r="S262" s="188">
        <v>13500</v>
      </c>
    </row>
    <row r="263" spans="2:19" ht="30" customHeight="1" x14ac:dyDescent="0.25">
      <c r="B263" s="84"/>
      <c r="C263" s="85"/>
      <c r="D263" s="169" t="s">
        <v>7</v>
      </c>
      <c r="E263" s="168" t="s">
        <v>196</v>
      </c>
      <c r="F263" s="165"/>
      <c r="G263" s="165"/>
      <c r="H263" s="165"/>
      <c r="I263" s="165"/>
      <c r="J263" s="165"/>
      <c r="K263" s="167"/>
      <c r="L263" s="132"/>
      <c r="N263" s="185" t="str">
        <f t="shared" si="50"/>
        <v/>
      </c>
      <c r="O263" s="185" t="str">
        <f t="shared" si="51"/>
        <v/>
      </c>
      <c r="P263" s="185" t="str">
        <f t="shared" si="52"/>
        <v/>
      </c>
      <c r="R263" s="190" t="str">
        <f t="shared" si="53"/>
        <v/>
      </c>
    </row>
    <row r="264" spans="2:19" ht="73.8" customHeight="1" x14ac:dyDescent="0.25">
      <c r="B264" s="84"/>
      <c r="C264" s="85"/>
      <c r="D264" s="110">
        <v>1</v>
      </c>
      <c r="E264" s="16" t="s">
        <v>116</v>
      </c>
      <c r="F264" s="35">
        <v>1</v>
      </c>
      <c r="G264" s="61" t="s">
        <v>0</v>
      </c>
      <c r="H264" s="35">
        <v>1</v>
      </c>
      <c r="I264" s="35" t="s">
        <v>26</v>
      </c>
      <c r="J264" s="62">
        <v>7500000</v>
      </c>
      <c r="K264" s="54">
        <f t="shared" ref="K264:K265" si="65">F264*H264*J264</f>
        <v>7500000</v>
      </c>
      <c r="L264" s="16" t="s">
        <v>285</v>
      </c>
      <c r="N264" s="185" t="str">
        <f t="shared" si="50"/>
        <v>paket/hari</v>
      </c>
      <c r="O264" s="185">
        <f t="shared" si="51"/>
        <v>1</v>
      </c>
      <c r="P264" s="185" t="str">
        <f t="shared" si="52"/>
        <v>1 paket x 1 hari</v>
      </c>
      <c r="R264" s="190">
        <f t="shared" si="53"/>
        <v>6756756.7567567565</v>
      </c>
      <c r="S264" s="188">
        <v>6750000</v>
      </c>
    </row>
    <row r="265" spans="2:19" ht="73.8" customHeight="1" x14ac:dyDescent="0.25">
      <c r="B265" s="84"/>
      <c r="C265" s="85"/>
      <c r="D265" s="110">
        <v>2</v>
      </c>
      <c r="E265" s="16" t="s">
        <v>129</v>
      </c>
      <c r="F265" s="35">
        <v>1</v>
      </c>
      <c r="G265" s="61" t="s">
        <v>0</v>
      </c>
      <c r="H265" s="35">
        <v>1</v>
      </c>
      <c r="I265" s="35" t="s">
        <v>26</v>
      </c>
      <c r="J265" s="62">
        <v>15000000</v>
      </c>
      <c r="K265" s="54">
        <f t="shared" si="65"/>
        <v>15000000</v>
      </c>
      <c r="L265" s="16" t="s">
        <v>286</v>
      </c>
      <c r="N265" s="185" t="str">
        <f t="shared" si="50"/>
        <v>paket/hari</v>
      </c>
      <c r="O265" s="185">
        <f t="shared" si="51"/>
        <v>1</v>
      </c>
      <c r="P265" s="185" t="str">
        <f t="shared" si="52"/>
        <v>1 paket x 1 hari</v>
      </c>
      <c r="R265" s="190">
        <f t="shared" si="53"/>
        <v>13513513.513513513</v>
      </c>
      <c r="S265" s="188">
        <v>13500000</v>
      </c>
    </row>
    <row r="266" spans="2:19" ht="30" customHeight="1" x14ac:dyDescent="0.25">
      <c r="B266" s="84"/>
      <c r="C266" s="85"/>
      <c r="D266" s="169" t="s">
        <v>8</v>
      </c>
      <c r="E266" s="166" t="s">
        <v>53</v>
      </c>
      <c r="F266" s="165"/>
      <c r="G266" s="165"/>
      <c r="H266" s="165"/>
      <c r="I266" s="165"/>
      <c r="J266" s="165"/>
      <c r="K266" s="167"/>
      <c r="L266" s="132"/>
      <c r="N266" s="185" t="str">
        <f t="shared" si="50"/>
        <v/>
      </c>
      <c r="O266" s="185" t="str">
        <f t="shared" si="51"/>
        <v/>
      </c>
      <c r="P266" s="185" t="str">
        <f t="shared" si="52"/>
        <v/>
      </c>
      <c r="R266" s="190" t="str">
        <f t="shared" si="53"/>
        <v/>
      </c>
    </row>
    <row r="267" spans="2:19" ht="30" customHeight="1" x14ac:dyDescent="0.25">
      <c r="B267" s="84"/>
      <c r="C267" s="85"/>
      <c r="D267" s="110">
        <v>1</v>
      </c>
      <c r="E267" s="16" t="s">
        <v>28</v>
      </c>
      <c r="F267" s="35">
        <v>1</v>
      </c>
      <c r="G267" s="61" t="s">
        <v>13</v>
      </c>
      <c r="H267" s="35">
        <v>1</v>
      </c>
      <c r="I267" s="35" t="s">
        <v>36</v>
      </c>
      <c r="J267" s="62">
        <v>1500000</v>
      </c>
      <c r="K267" s="54">
        <f>F267*H267*J267</f>
        <v>1500000</v>
      </c>
      <c r="L267" s="132" t="s">
        <v>310</v>
      </c>
      <c r="N267" s="185" t="str">
        <f t="shared" si="50"/>
        <v>orang/kali</v>
      </c>
      <c r="O267" s="185">
        <f t="shared" si="51"/>
        <v>1</v>
      </c>
      <c r="P267" s="185" t="str">
        <f t="shared" si="52"/>
        <v>1 orang x 1 kali</v>
      </c>
      <c r="R267" s="190">
        <f t="shared" si="53"/>
        <v>1351351.3513513515</v>
      </c>
      <c r="S267" s="188">
        <v>1350000</v>
      </c>
    </row>
    <row r="268" spans="2:19" ht="30" customHeight="1" x14ac:dyDescent="0.25">
      <c r="B268" s="84"/>
      <c r="C268" s="85"/>
      <c r="D268" s="110">
        <f>D267+1</f>
        <v>2</v>
      </c>
      <c r="E268" s="16" t="s">
        <v>144</v>
      </c>
      <c r="F268" s="35">
        <v>1</v>
      </c>
      <c r="G268" s="61" t="s">
        <v>3</v>
      </c>
      <c r="H268" s="35">
        <v>1</v>
      </c>
      <c r="I268" s="35" t="s">
        <v>36</v>
      </c>
      <c r="J268" s="62">
        <v>7500000</v>
      </c>
      <c r="K268" s="54">
        <f t="shared" ref="K268:K270" si="66">F268*H268*J268</f>
        <v>7500000</v>
      </c>
      <c r="L268" s="132" t="s">
        <v>310</v>
      </c>
      <c r="N268" s="185" t="str">
        <f t="shared" ref="N268:N331" si="67">IF(F268="","",G268&amp;"/"&amp;I268)</f>
        <v>group/kali</v>
      </c>
      <c r="O268" s="185">
        <f t="shared" ref="O268:O331" si="68">IF(G268="","",F268*H268)</f>
        <v>1</v>
      </c>
      <c r="P268" s="185" t="str">
        <f t="shared" ref="P268:P331" si="69">IF(F268="","",F268&amp;" "&amp;G268&amp;" x "&amp;H268&amp;" "&amp;I268)</f>
        <v>1 group x 1 kali</v>
      </c>
      <c r="R268" s="190">
        <f t="shared" ref="R268:R331" si="70">IF(J268="","",J268*(100/111))</f>
        <v>6756756.7567567565</v>
      </c>
      <c r="S268" s="188">
        <v>6750000</v>
      </c>
    </row>
    <row r="269" spans="2:19" ht="30" customHeight="1" x14ac:dyDescent="0.25">
      <c r="B269" s="84"/>
      <c r="C269" s="85"/>
      <c r="D269" s="110">
        <f>D268+1</f>
        <v>3</v>
      </c>
      <c r="E269" s="16" t="s">
        <v>145</v>
      </c>
      <c r="F269" s="35">
        <v>3</v>
      </c>
      <c r="G269" s="61" t="s">
        <v>13</v>
      </c>
      <c r="H269" s="35">
        <v>1</v>
      </c>
      <c r="I269" s="35" t="s">
        <v>36</v>
      </c>
      <c r="J269" s="62">
        <v>600000</v>
      </c>
      <c r="K269" s="54">
        <f t="shared" si="66"/>
        <v>1800000</v>
      </c>
      <c r="L269" s="132" t="s">
        <v>310</v>
      </c>
      <c r="N269" s="185" t="str">
        <f t="shared" si="67"/>
        <v>orang/kali</v>
      </c>
      <c r="O269" s="185">
        <f t="shared" si="68"/>
        <v>3</v>
      </c>
      <c r="P269" s="185" t="str">
        <f t="shared" si="69"/>
        <v>3 orang x 1 kali</v>
      </c>
      <c r="R269" s="190">
        <f t="shared" si="70"/>
        <v>540540.54054054059</v>
      </c>
      <c r="S269" s="188">
        <v>540000</v>
      </c>
    </row>
    <row r="270" spans="2:19" ht="30" customHeight="1" x14ac:dyDescent="0.25">
      <c r="B270" s="84"/>
      <c r="C270" s="85"/>
      <c r="D270" s="110">
        <f t="shared" ref="D270:D273" si="71">D269+1</f>
        <v>4</v>
      </c>
      <c r="E270" s="16" t="s">
        <v>134</v>
      </c>
      <c r="F270" s="35">
        <v>1</v>
      </c>
      <c r="G270" s="61" t="s">
        <v>13</v>
      </c>
      <c r="H270" s="35">
        <v>1</v>
      </c>
      <c r="I270" s="35" t="s">
        <v>36</v>
      </c>
      <c r="J270" s="53">
        <v>3000000</v>
      </c>
      <c r="K270" s="54">
        <f t="shared" si="66"/>
        <v>3000000</v>
      </c>
      <c r="L270" s="132" t="s">
        <v>310</v>
      </c>
      <c r="N270" s="185" t="str">
        <f t="shared" si="67"/>
        <v>orang/kali</v>
      </c>
      <c r="O270" s="185">
        <f t="shared" si="68"/>
        <v>1</v>
      </c>
      <c r="P270" s="185" t="str">
        <f t="shared" si="69"/>
        <v>1 orang x 1 kali</v>
      </c>
      <c r="R270" s="190">
        <f t="shared" si="70"/>
        <v>2702702.702702703</v>
      </c>
      <c r="S270" s="188">
        <v>2700000</v>
      </c>
    </row>
    <row r="271" spans="2:19" ht="30" customHeight="1" x14ac:dyDescent="0.25">
      <c r="B271" s="84"/>
      <c r="C271" s="85"/>
      <c r="D271" s="110">
        <f t="shared" si="71"/>
        <v>5</v>
      </c>
      <c r="E271" s="12" t="s">
        <v>141</v>
      </c>
      <c r="F271" s="35">
        <v>3</v>
      </c>
      <c r="G271" s="35" t="s">
        <v>13</v>
      </c>
      <c r="H271" s="35">
        <v>1</v>
      </c>
      <c r="I271" s="35" t="s">
        <v>46</v>
      </c>
      <c r="J271" s="53">
        <v>5000000</v>
      </c>
      <c r="K271" s="54">
        <f>F271*H271*J271</f>
        <v>15000000</v>
      </c>
      <c r="L271" s="132" t="s">
        <v>310</v>
      </c>
      <c r="N271" s="185" t="str">
        <f t="shared" si="67"/>
        <v>orang/show</v>
      </c>
      <c r="O271" s="185">
        <f t="shared" si="68"/>
        <v>3</v>
      </c>
      <c r="P271" s="185" t="str">
        <f t="shared" si="69"/>
        <v>3 orang x 1 show</v>
      </c>
      <c r="R271" s="190">
        <f t="shared" si="70"/>
        <v>4504504.5045045046</v>
      </c>
      <c r="S271" s="188">
        <v>4500000</v>
      </c>
    </row>
    <row r="272" spans="2:19" ht="30" customHeight="1" x14ac:dyDescent="0.25">
      <c r="B272" s="84"/>
      <c r="C272" s="85"/>
      <c r="D272" s="110">
        <f t="shared" si="71"/>
        <v>6</v>
      </c>
      <c r="E272" s="12" t="s">
        <v>142</v>
      </c>
      <c r="F272" s="35">
        <v>5</v>
      </c>
      <c r="G272" s="35" t="s">
        <v>13</v>
      </c>
      <c r="H272" s="35">
        <v>1</v>
      </c>
      <c r="I272" s="35" t="s">
        <v>25</v>
      </c>
      <c r="J272" s="53">
        <v>2000000</v>
      </c>
      <c r="K272" s="54">
        <f>F272*H272*J272</f>
        <v>10000000</v>
      </c>
      <c r="L272" s="132" t="s">
        <v>310</v>
      </c>
      <c r="N272" s="185" t="str">
        <f t="shared" si="67"/>
        <v>orang/keg</v>
      </c>
      <c r="O272" s="185">
        <f t="shared" si="68"/>
        <v>5</v>
      </c>
      <c r="P272" s="185" t="str">
        <f t="shared" si="69"/>
        <v>5 orang x 1 keg</v>
      </c>
      <c r="R272" s="190">
        <f t="shared" si="70"/>
        <v>1801801.8018018019</v>
      </c>
      <c r="S272" s="188">
        <v>1800000</v>
      </c>
    </row>
    <row r="273" spans="2:19" ht="30" customHeight="1" thickBot="1" x14ac:dyDescent="0.3">
      <c r="B273" s="170"/>
      <c r="C273" s="127"/>
      <c r="D273" s="115">
        <f t="shared" si="71"/>
        <v>7</v>
      </c>
      <c r="E273" s="57" t="s">
        <v>70</v>
      </c>
      <c r="F273" s="37">
        <v>4</v>
      </c>
      <c r="G273" s="37" t="s">
        <v>13</v>
      </c>
      <c r="H273" s="37">
        <v>1</v>
      </c>
      <c r="I273" s="37" t="s">
        <v>25</v>
      </c>
      <c r="J273" s="58">
        <v>250000</v>
      </c>
      <c r="K273" s="59">
        <v>2000000</v>
      </c>
      <c r="L273" s="182" t="s">
        <v>310</v>
      </c>
      <c r="N273" s="185" t="str">
        <f t="shared" si="67"/>
        <v>orang/keg</v>
      </c>
      <c r="O273" s="185">
        <f t="shared" si="68"/>
        <v>4</v>
      </c>
      <c r="P273" s="185" t="str">
        <f t="shared" si="69"/>
        <v>4 orang x 1 keg</v>
      </c>
      <c r="R273" s="190">
        <f t="shared" si="70"/>
        <v>225225.22522522524</v>
      </c>
      <c r="S273" s="188">
        <v>225000</v>
      </c>
    </row>
    <row r="274" spans="2:19" ht="16.8" thickBot="1" x14ac:dyDescent="0.3">
      <c r="B274" s="153"/>
      <c r="C274" s="154"/>
      <c r="D274" s="154"/>
      <c r="E274" s="6"/>
      <c r="F274" s="3"/>
      <c r="G274" s="4"/>
      <c r="H274" s="4"/>
      <c r="I274" s="4"/>
      <c r="J274" s="5"/>
      <c r="K274" s="164"/>
      <c r="L274" s="183"/>
      <c r="N274" s="185" t="str">
        <f t="shared" si="67"/>
        <v/>
      </c>
      <c r="O274" s="185" t="str">
        <f t="shared" si="68"/>
        <v/>
      </c>
      <c r="P274" s="185" t="str">
        <f t="shared" si="69"/>
        <v/>
      </c>
      <c r="R274" s="190" t="str">
        <f t="shared" si="70"/>
        <v/>
      </c>
    </row>
    <row r="275" spans="2:19" ht="30" customHeight="1" x14ac:dyDescent="0.25">
      <c r="B275" s="81"/>
      <c r="C275" s="82" t="s">
        <v>301</v>
      </c>
      <c r="D275" s="83"/>
      <c r="E275" s="282" t="s">
        <v>185</v>
      </c>
      <c r="F275" s="282"/>
      <c r="G275" s="282"/>
      <c r="H275" s="282"/>
      <c r="I275" s="282"/>
      <c r="J275" s="10"/>
      <c r="K275" s="97">
        <f>SUM(K276:K299)</f>
        <v>440350000</v>
      </c>
      <c r="L275" s="131"/>
      <c r="N275" s="185" t="str">
        <f t="shared" si="67"/>
        <v/>
      </c>
      <c r="O275" s="185" t="str">
        <f t="shared" si="68"/>
        <v/>
      </c>
      <c r="P275" s="185" t="str">
        <f t="shared" si="69"/>
        <v/>
      </c>
      <c r="R275" s="190" t="str">
        <f t="shared" si="70"/>
        <v/>
      </c>
    </row>
    <row r="276" spans="2:19" ht="30" customHeight="1" x14ac:dyDescent="0.25">
      <c r="B276" s="84"/>
      <c r="C276" s="85"/>
      <c r="D276" s="169" t="s">
        <v>5</v>
      </c>
      <c r="E276" s="166" t="s">
        <v>121</v>
      </c>
      <c r="F276" s="165"/>
      <c r="G276" s="165"/>
      <c r="H276" s="165"/>
      <c r="I276" s="165"/>
      <c r="J276" s="165"/>
      <c r="K276" s="167"/>
      <c r="L276" s="132"/>
      <c r="N276" s="185" t="str">
        <f t="shared" si="67"/>
        <v/>
      </c>
      <c r="O276" s="185" t="str">
        <f t="shared" si="68"/>
        <v/>
      </c>
      <c r="P276" s="185" t="str">
        <f t="shared" si="69"/>
        <v/>
      </c>
      <c r="R276" s="190" t="str">
        <f t="shared" si="70"/>
        <v/>
      </c>
    </row>
    <row r="277" spans="2:19" ht="40.049999999999997" customHeight="1" x14ac:dyDescent="0.25">
      <c r="B277" s="84"/>
      <c r="C277" s="85"/>
      <c r="D277" s="110">
        <v>1</v>
      </c>
      <c r="E277" s="16" t="s">
        <v>136</v>
      </c>
      <c r="F277" s="35">
        <v>500</v>
      </c>
      <c r="G277" s="61" t="s">
        <v>11</v>
      </c>
      <c r="H277" s="35">
        <v>1</v>
      </c>
      <c r="I277" s="35" t="s">
        <v>36</v>
      </c>
      <c r="J277" s="62">
        <v>400000</v>
      </c>
      <c r="K277" s="54">
        <f t="shared" ref="K277" si="72">F277*H277*J277</f>
        <v>200000000</v>
      </c>
      <c r="L277" s="132" t="s">
        <v>311</v>
      </c>
      <c r="N277" s="185" t="str">
        <f t="shared" si="67"/>
        <v>pax/kali</v>
      </c>
      <c r="O277" s="185">
        <f t="shared" si="68"/>
        <v>500</v>
      </c>
      <c r="P277" s="185" t="str">
        <f t="shared" si="69"/>
        <v>500 pax x 1 kali</v>
      </c>
      <c r="R277" s="190">
        <f t="shared" si="70"/>
        <v>360360.36036036036</v>
      </c>
      <c r="S277" s="188">
        <v>360000</v>
      </c>
    </row>
    <row r="278" spans="2:19" ht="30" customHeight="1" x14ac:dyDescent="0.25">
      <c r="B278" s="84"/>
      <c r="C278" s="85"/>
      <c r="D278" s="169" t="s">
        <v>6</v>
      </c>
      <c r="E278" s="166" t="s">
        <v>118</v>
      </c>
      <c r="F278" s="165"/>
      <c r="G278" s="165"/>
      <c r="H278" s="165"/>
      <c r="I278" s="165"/>
      <c r="J278" s="165"/>
      <c r="K278" s="167"/>
      <c r="L278" s="132"/>
      <c r="N278" s="185" t="str">
        <f t="shared" si="67"/>
        <v/>
      </c>
      <c r="O278" s="185" t="str">
        <f t="shared" si="68"/>
        <v/>
      </c>
      <c r="P278" s="185" t="str">
        <f t="shared" si="69"/>
        <v/>
      </c>
      <c r="R278" s="190" t="str">
        <f t="shared" si="70"/>
        <v/>
      </c>
    </row>
    <row r="279" spans="2:19" ht="40.049999999999997" customHeight="1" x14ac:dyDescent="0.25">
      <c r="B279" s="84"/>
      <c r="C279" s="85"/>
      <c r="D279" s="110">
        <v>1</v>
      </c>
      <c r="E279" s="16" t="s">
        <v>137</v>
      </c>
      <c r="F279" s="35">
        <v>24</v>
      </c>
      <c r="G279" s="61" t="s">
        <v>57</v>
      </c>
      <c r="H279" s="35">
        <v>1</v>
      </c>
      <c r="I279" s="35" t="s">
        <v>26</v>
      </c>
      <c r="J279" s="62">
        <v>1000000</v>
      </c>
      <c r="K279" s="54">
        <f t="shared" ref="K279:K283" si="73">F279*H279*J279</f>
        <v>24000000</v>
      </c>
      <c r="L279" s="144" t="s">
        <v>243</v>
      </c>
      <c r="N279" s="185" t="str">
        <f t="shared" si="67"/>
        <v>m2/hari</v>
      </c>
      <c r="O279" s="185">
        <f t="shared" si="68"/>
        <v>24</v>
      </c>
      <c r="P279" s="185" t="str">
        <f t="shared" si="69"/>
        <v>24 m2 x 1 hari</v>
      </c>
      <c r="R279" s="190">
        <f t="shared" si="70"/>
        <v>900900.90090090095</v>
      </c>
      <c r="S279" s="188">
        <v>900000</v>
      </c>
    </row>
    <row r="280" spans="2:19" ht="57.6" customHeight="1" x14ac:dyDescent="0.25">
      <c r="B280" s="84"/>
      <c r="C280" s="85"/>
      <c r="D280" s="110">
        <f>D279+1</f>
        <v>2</v>
      </c>
      <c r="E280" s="12" t="s">
        <v>138</v>
      </c>
      <c r="F280" s="35">
        <v>1</v>
      </c>
      <c r="G280" s="35" t="s">
        <v>1</v>
      </c>
      <c r="H280" s="35">
        <v>1</v>
      </c>
      <c r="I280" s="35" t="s">
        <v>26</v>
      </c>
      <c r="J280" s="53">
        <v>10000000</v>
      </c>
      <c r="K280" s="54">
        <f t="shared" si="73"/>
        <v>10000000</v>
      </c>
      <c r="L280" s="143" t="s">
        <v>307</v>
      </c>
      <c r="N280" s="185" t="str">
        <f t="shared" si="67"/>
        <v>set/hari</v>
      </c>
      <c r="O280" s="185">
        <f t="shared" si="68"/>
        <v>1</v>
      </c>
      <c r="P280" s="185" t="str">
        <f t="shared" si="69"/>
        <v>1 set x 1 hari</v>
      </c>
      <c r="R280" s="190">
        <f t="shared" si="70"/>
        <v>9009009.0090090092</v>
      </c>
      <c r="S280" s="188">
        <v>9000000</v>
      </c>
    </row>
    <row r="281" spans="2:19" ht="40.049999999999997" customHeight="1" x14ac:dyDescent="0.25">
      <c r="B281" s="84"/>
      <c r="C281" s="85"/>
      <c r="D281" s="110">
        <f t="shared" ref="D281:D283" si="74">D280+1</f>
        <v>3</v>
      </c>
      <c r="E281" s="12" t="s">
        <v>30</v>
      </c>
      <c r="F281" s="35">
        <v>1</v>
      </c>
      <c r="G281" s="35" t="s">
        <v>1</v>
      </c>
      <c r="H281" s="35">
        <v>1</v>
      </c>
      <c r="I281" s="35" t="s">
        <v>25</v>
      </c>
      <c r="J281" s="53">
        <v>5000000</v>
      </c>
      <c r="K281" s="54">
        <f t="shared" si="73"/>
        <v>5000000</v>
      </c>
      <c r="L281" s="132" t="s">
        <v>318</v>
      </c>
      <c r="N281" s="185" t="str">
        <f t="shared" si="67"/>
        <v>set/keg</v>
      </c>
      <c r="O281" s="185">
        <f t="shared" si="68"/>
        <v>1</v>
      </c>
      <c r="P281" s="185" t="str">
        <f t="shared" si="69"/>
        <v>1 set x 1 keg</v>
      </c>
      <c r="R281" s="190">
        <f t="shared" si="70"/>
        <v>4504504.5045045046</v>
      </c>
      <c r="S281" s="188">
        <v>4500000</v>
      </c>
    </row>
    <row r="282" spans="2:19" ht="40.049999999999997" customHeight="1" x14ac:dyDescent="0.25">
      <c r="B282" s="84"/>
      <c r="C282" s="85"/>
      <c r="D282" s="110">
        <f t="shared" si="74"/>
        <v>4</v>
      </c>
      <c r="E282" s="12" t="s">
        <v>123</v>
      </c>
      <c r="F282" s="35">
        <v>1</v>
      </c>
      <c r="G282" s="35" t="s">
        <v>1</v>
      </c>
      <c r="H282" s="35">
        <v>1</v>
      </c>
      <c r="I282" s="35" t="s">
        <v>25</v>
      </c>
      <c r="J282" s="53">
        <v>10000000</v>
      </c>
      <c r="K282" s="54">
        <f t="shared" si="73"/>
        <v>10000000</v>
      </c>
      <c r="L282" s="132" t="s">
        <v>308</v>
      </c>
      <c r="N282" s="185" t="str">
        <f t="shared" si="67"/>
        <v>set/keg</v>
      </c>
      <c r="O282" s="185">
        <f t="shared" si="68"/>
        <v>1</v>
      </c>
      <c r="P282" s="185" t="str">
        <f t="shared" si="69"/>
        <v>1 set x 1 keg</v>
      </c>
      <c r="R282" s="190">
        <f t="shared" si="70"/>
        <v>9009009.0090090092</v>
      </c>
      <c r="S282" s="188">
        <v>9000000</v>
      </c>
    </row>
    <row r="283" spans="2:19" ht="30" customHeight="1" x14ac:dyDescent="0.25">
      <c r="B283" s="84"/>
      <c r="C283" s="85"/>
      <c r="D283" s="110">
        <f t="shared" si="74"/>
        <v>5</v>
      </c>
      <c r="E283" s="12" t="s">
        <v>139</v>
      </c>
      <c r="F283" s="35">
        <v>20</v>
      </c>
      <c r="G283" s="35" t="s">
        <v>2</v>
      </c>
      <c r="H283" s="35">
        <v>1</v>
      </c>
      <c r="I283" s="35" t="s">
        <v>36</v>
      </c>
      <c r="J283" s="53">
        <v>1000000</v>
      </c>
      <c r="K283" s="54">
        <f t="shared" si="73"/>
        <v>20000000</v>
      </c>
      <c r="L283" s="132" t="s">
        <v>309</v>
      </c>
      <c r="N283" s="185" t="str">
        <f t="shared" si="67"/>
        <v>unit/kali</v>
      </c>
      <c r="O283" s="185">
        <f t="shared" si="68"/>
        <v>20</v>
      </c>
      <c r="P283" s="185" t="str">
        <f t="shared" si="69"/>
        <v>20 unit x 1 kali</v>
      </c>
      <c r="R283" s="190">
        <f t="shared" si="70"/>
        <v>900900.90090090095</v>
      </c>
      <c r="S283" s="188">
        <v>900000</v>
      </c>
    </row>
    <row r="284" spans="2:19" ht="30" customHeight="1" x14ac:dyDescent="0.25">
      <c r="B284" s="84"/>
      <c r="C284" s="85"/>
      <c r="D284" s="169" t="s">
        <v>7</v>
      </c>
      <c r="E284" s="168" t="s">
        <v>196</v>
      </c>
      <c r="F284" s="165"/>
      <c r="G284" s="165"/>
      <c r="H284" s="165"/>
      <c r="I284" s="165"/>
      <c r="J284" s="165"/>
      <c r="K284" s="167"/>
      <c r="L284" s="134"/>
      <c r="N284" s="185" t="str">
        <f t="shared" si="67"/>
        <v/>
      </c>
      <c r="O284" s="185" t="str">
        <f t="shared" si="68"/>
        <v/>
      </c>
      <c r="P284" s="185" t="str">
        <f t="shared" si="69"/>
        <v/>
      </c>
      <c r="R284" s="190" t="str">
        <f t="shared" si="70"/>
        <v/>
      </c>
    </row>
    <row r="285" spans="2:19" ht="72" customHeight="1" x14ac:dyDescent="0.25">
      <c r="B285" s="84"/>
      <c r="C285" s="85"/>
      <c r="D285" s="110">
        <v>1</v>
      </c>
      <c r="E285" s="16" t="s">
        <v>116</v>
      </c>
      <c r="F285" s="35">
        <v>1</v>
      </c>
      <c r="G285" s="61" t="s">
        <v>0</v>
      </c>
      <c r="H285" s="35">
        <v>1</v>
      </c>
      <c r="I285" s="35" t="s">
        <v>26</v>
      </c>
      <c r="J285" s="62">
        <v>7500000</v>
      </c>
      <c r="K285" s="54">
        <f t="shared" ref="K285:K286" si="75">F285*H285*J285</f>
        <v>7500000</v>
      </c>
      <c r="L285" s="16" t="s">
        <v>285</v>
      </c>
      <c r="N285" s="185" t="str">
        <f t="shared" si="67"/>
        <v>paket/hari</v>
      </c>
      <c r="O285" s="185">
        <f t="shared" si="68"/>
        <v>1</v>
      </c>
      <c r="P285" s="185" t="str">
        <f t="shared" si="69"/>
        <v>1 paket x 1 hari</v>
      </c>
      <c r="R285" s="190">
        <f t="shared" si="70"/>
        <v>6756756.7567567565</v>
      </c>
      <c r="S285" s="188">
        <v>6750000</v>
      </c>
    </row>
    <row r="286" spans="2:19" ht="72" customHeight="1" x14ac:dyDescent="0.25">
      <c r="B286" s="84"/>
      <c r="C286" s="85"/>
      <c r="D286" s="110">
        <v>2</v>
      </c>
      <c r="E286" s="16" t="s">
        <v>129</v>
      </c>
      <c r="F286" s="35">
        <v>1</v>
      </c>
      <c r="G286" s="61" t="s">
        <v>0</v>
      </c>
      <c r="H286" s="35">
        <v>1</v>
      </c>
      <c r="I286" s="35" t="s">
        <v>26</v>
      </c>
      <c r="J286" s="62">
        <v>15000000</v>
      </c>
      <c r="K286" s="54">
        <f t="shared" si="75"/>
        <v>15000000</v>
      </c>
      <c r="L286" s="16" t="s">
        <v>286</v>
      </c>
      <c r="N286" s="185" t="str">
        <f t="shared" si="67"/>
        <v>paket/hari</v>
      </c>
      <c r="O286" s="185">
        <f t="shared" si="68"/>
        <v>1</v>
      </c>
      <c r="P286" s="185" t="str">
        <f t="shared" si="69"/>
        <v>1 paket x 1 hari</v>
      </c>
      <c r="R286" s="190">
        <f t="shared" si="70"/>
        <v>13513513.513513513</v>
      </c>
      <c r="S286" s="188">
        <v>13500000</v>
      </c>
    </row>
    <row r="287" spans="2:19" ht="30" customHeight="1" x14ac:dyDescent="0.25">
      <c r="B287" s="84"/>
      <c r="C287" s="85"/>
      <c r="D287" s="169" t="s">
        <v>8</v>
      </c>
      <c r="E287" s="166" t="s">
        <v>53</v>
      </c>
      <c r="F287" s="165"/>
      <c r="G287" s="165"/>
      <c r="H287" s="165"/>
      <c r="I287" s="165"/>
      <c r="J287" s="165"/>
      <c r="K287" s="167"/>
      <c r="L287" s="132"/>
      <c r="N287" s="185" t="str">
        <f t="shared" si="67"/>
        <v/>
      </c>
      <c r="O287" s="185" t="str">
        <f t="shared" si="68"/>
        <v/>
      </c>
      <c r="P287" s="185" t="str">
        <f t="shared" si="69"/>
        <v/>
      </c>
      <c r="R287" s="190" t="str">
        <f t="shared" si="70"/>
        <v/>
      </c>
    </row>
    <row r="288" spans="2:19" ht="30" customHeight="1" x14ac:dyDescent="0.25">
      <c r="B288" s="84"/>
      <c r="C288" s="85"/>
      <c r="D288" s="110">
        <v>1</v>
      </c>
      <c r="E288" s="16" t="s">
        <v>28</v>
      </c>
      <c r="F288" s="35">
        <v>1</v>
      </c>
      <c r="G288" s="61" t="s">
        <v>13</v>
      </c>
      <c r="H288" s="35">
        <v>1</v>
      </c>
      <c r="I288" s="35" t="s">
        <v>36</v>
      </c>
      <c r="J288" s="62">
        <v>1500000</v>
      </c>
      <c r="K288" s="54">
        <f>F288*H288*J288</f>
        <v>1500000</v>
      </c>
      <c r="L288" s="132" t="s">
        <v>310</v>
      </c>
      <c r="N288" s="185" t="str">
        <f t="shared" si="67"/>
        <v>orang/kali</v>
      </c>
      <c r="O288" s="185">
        <f t="shared" si="68"/>
        <v>1</v>
      </c>
      <c r="P288" s="185" t="str">
        <f t="shared" si="69"/>
        <v>1 orang x 1 kali</v>
      </c>
      <c r="R288" s="190">
        <f t="shared" si="70"/>
        <v>1351351.3513513515</v>
      </c>
      <c r="S288" s="188">
        <v>1350000</v>
      </c>
    </row>
    <row r="289" spans="2:19" ht="30" customHeight="1" x14ac:dyDescent="0.25">
      <c r="B289" s="84"/>
      <c r="C289" s="85"/>
      <c r="D289" s="110">
        <f>D288+1</f>
        <v>2</v>
      </c>
      <c r="E289" s="16" t="s">
        <v>143</v>
      </c>
      <c r="F289" s="35">
        <v>1</v>
      </c>
      <c r="G289" s="61" t="s">
        <v>3</v>
      </c>
      <c r="H289" s="35">
        <v>1</v>
      </c>
      <c r="I289" s="35" t="s">
        <v>36</v>
      </c>
      <c r="J289" s="62">
        <v>5000000</v>
      </c>
      <c r="K289" s="54">
        <f t="shared" ref="K289:K296" si="76">F289*H289*J289</f>
        <v>5000000</v>
      </c>
      <c r="L289" s="132" t="s">
        <v>310</v>
      </c>
      <c r="N289" s="185" t="str">
        <f t="shared" si="67"/>
        <v>group/kali</v>
      </c>
      <c r="O289" s="185">
        <f t="shared" si="68"/>
        <v>1</v>
      </c>
      <c r="P289" s="185" t="str">
        <f t="shared" si="69"/>
        <v>1 group x 1 kali</v>
      </c>
      <c r="R289" s="190">
        <f t="shared" si="70"/>
        <v>4504504.5045045046</v>
      </c>
      <c r="S289" s="188">
        <v>4500000</v>
      </c>
    </row>
    <row r="290" spans="2:19" ht="30" customHeight="1" x14ac:dyDescent="0.25">
      <c r="B290" s="84"/>
      <c r="C290" s="85"/>
      <c r="D290" s="110">
        <f t="shared" ref="D290:D297" si="77">D289+1</f>
        <v>3</v>
      </c>
      <c r="E290" s="16" t="s">
        <v>144</v>
      </c>
      <c r="F290" s="35">
        <v>1</v>
      </c>
      <c r="G290" s="61" t="s">
        <v>3</v>
      </c>
      <c r="H290" s="35">
        <v>1</v>
      </c>
      <c r="I290" s="35" t="s">
        <v>36</v>
      </c>
      <c r="J290" s="62">
        <v>7500000</v>
      </c>
      <c r="K290" s="54">
        <f t="shared" si="76"/>
        <v>7500000</v>
      </c>
      <c r="L290" s="132" t="s">
        <v>310</v>
      </c>
      <c r="N290" s="185" t="str">
        <f t="shared" si="67"/>
        <v>group/kali</v>
      </c>
      <c r="O290" s="185">
        <f t="shared" si="68"/>
        <v>1</v>
      </c>
      <c r="P290" s="185" t="str">
        <f t="shared" si="69"/>
        <v>1 group x 1 kali</v>
      </c>
      <c r="R290" s="190">
        <f t="shared" si="70"/>
        <v>6756756.7567567565</v>
      </c>
      <c r="S290" s="188">
        <v>6750000</v>
      </c>
    </row>
    <row r="291" spans="2:19" ht="30" customHeight="1" x14ac:dyDescent="0.25">
      <c r="B291" s="84"/>
      <c r="C291" s="85"/>
      <c r="D291" s="110">
        <f t="shared" si="77"/>
        <v>4</v>
      </c>
      <c r="E291" s="16" t="s">
        <v>145</v>
      </c>
      <c r="F291" s="35">
        <v>6</v>
      </c>
      <c r="G291" s="61" t="s">
        <v>13</v>
      </c>
      <c r="H291" s="35">
        <v>1</v>
      </c>
      <c r="I291" s="35" t="s">
        <v>36</v>
      </c>
      <c r="J291" s="62">
        <v>600000</v>
      </c>
      <c r="K291" s="54">
        <f t="shared" si="76"/>
        <v>3600000</v>
      </c>
      <c r="L291" s="132" t="s">
        <v>310</v>
      </c>
      <c r="N291" s="185" t="str">
        <f t="shared" si="67"/>
        <v>orang/kali</v>
      </c>
      <c r="O291" s="185">
        <f t="shared" si="68"/>
        <v>6</v>
      </c>
      <c r="P291" s="185" t="str">
        <f t="shared" si="69"/>
        <v>6 orang x 1 kali</v>
      </c>
      <c r="R291" s="190">
        <f t="shared" si="70"/>
        <v>540540.54054054059</v>
      </c>
      <c r="S291" s="188">
        <v>540000</v>
      </c>
    </row>
    <row r="292" spans="2:19" ht="30" customHeight="1" x14ac:dyDescent="0.25">
      <c r="B292" s="84"/>
      <c r="C292" s="85"/>
      <c r="D292" s="110">
        <f t="shared" si="77"/>
        <v>5</v>
      </c>
      <c r="E292" s="16" t="s">
        <v>134</v>
      </c>
      <c r="F292" s="35">
        <v>5</v>
      </c>
      <c r="G292" s="61" t="s">
        <v>13</v>
      </c>
      <c r="H292" s="35">
        <v>1</v>
      </c>
      <c r="I292" s="35" t="s">
        <v>36</v>
      </c>
      <c r="J292" s="53">
        <v>3000000</v>
      </c>
      <c r="K292" s="54">
        <f t="shared" si="76"/>
        <v>15000000</v>
      </c>
      <c r="L292" s="132" t="s">
        <v>310</v>
      </c>
      <c r="N292" s="185" t="str">
        <f t="shared" si="67"/>
        <v>orang/kali</v>
      </c>
      <c r="O292" s="185">
        <f t="shared" si="68"/>
        <v>5</v>
      </c>
      <c r="P292" s="185" t="str">
        <f t="shared" si="69"/>
        <v>5 orang x 1 kali</v>
      </c>
      <c r="R292" s="190">
        <f t="shared" si="70"/>
        <v>2702702.702702703</v>
      </c>
      <c r="S292" s="188">
        <v>2700000</v>
      </c>
    </row>
    <row r="293" spans="2:19" ht="30" customHeight="1" x14ac:dyDescent="0.25">
      <c r="B293" s="84"/>
      <c r="C293" s="85"/>
      <c r="D293" s="110">
        <f t="shared" si="77"/>
        <v>6</v>
      </c>
      <c r="E293" s="12" t="s">
        <v>141</v>
      </c>
      <c r="F293" s="35">
        <v>20</v>
      </c>
      <c r="G293" s="35" t="s">
        <v>13</v>
      </c>
      <c r="H293" s="35">
        <v>1</v>
      </c>
      <c r="I293" s="35" t="s">
        <v>46</v>
      </c>
      <c r="J293" s="53">
        <v>5000000</v>
      </c>
      <c r="K293" s="54">
        <f>F293*H293*J293</f>
        <v>100000000</v>
      </c>
      <c r="L293" s="132" t="s">
        <v>310</v>
      </c>
      <c r="N293" s="185" t="str">
        <f t="shared" si="67"/>
        <v>orang/show</v>
      </c>
      <c r="O293" s="185">
        <f t="shared" si="68"/>
        <v>20</v>
      </c>
      <c r="P293" s="185" t="str">
        <f t="shared" si="69"/>
        <v>20 orang x 1 show</v>
      </c>
      <c r="R293" s="190">
        <f t="shared" si="70"/>
        <v>4504504.5045045046</v>
      </c>
      <c r="S293" s="188">
        <v>4500000</v>
      </c>
    </row>
    <row r="294" spans="2:19" ht="30" customHeight="1" x14ac:dyDescent="0.25">
      <c r="B294" s="84"/>
      <c r="C294" s="85"/>
      <c r="D294" s="110">
        <f t="shared" si="77"/>
        <v>7</v>
      </c>
      <c r="E294" s="12" t="s">
        <v>142</v>
      </c>
      <c r="F294" s="35">
        <v>5</v>
      </c>
      <c r="G294" s="35" t="s">
        <v>13</v>
      </c>
      <c r="H294" s="35">
        <v>1</v>
      </c>
      <c r="I294" s="35" t="s">
        <v>25</v>
      </c>
      <c r="J294" s="53">
        <v>2000000</v>
      </c>
      <c r="K294" s="54">
        <f>F294*H294*J294</f>
        <v>10000000</v>
      </c>
      <c r="L294" s="132" t="s">
        <v>310</v>
      </c>
      <c r="N294" s="185" t="str">
        <f t="shared" si="67"/>
        <v>orang/keg</v>
      </c>
      <c r="O294" s="185">
        <f t="shared" si="68"/>
        <v>5</v>
      </c>
      <c r="P294" s="185" t="str">
        <f t="shared" si="69"/>
        <v>5 orang x 1 keg</v>
      </c>
      <c r="R294" s="190">
        <f t="shared" si="70"/>
        <v>1801801.8018018019</v>
      </c>
      <c r="S294" s="188">
        <v>1800000</v>
      </c>
    </row>
    <row r="295" spans="2:19" ht="30" customHeight="1" x14ac:dyDescent="0.25">
      <c r="B295" s="84"/>
      <c r="C295" s="85"/>
      <c r="D295" s="110">
        <f t="shared" si="77"/>
        <v>8</v>
      </c>
      <c r="E295" s="16" t="s">
        <v>135</v>
      </c>
      <c r="F295" s="35">
        <v>1</v>
      </c>
      <c r="G295" s="61" t="s">
        <v>13</v>
      </c>
      <c r="H295" s="35">
        <v>1</v>
      </c>
      <c r="I295" s="35" t="s">
        <v>36</v>
      </c>
      <c r="J295" s="62">
        <v>750000</v>
      </c>
      <c r="K295" s="54">
        <f t="shared" si="76"/>
        <v>750000</v>
      </c>
      <c r="L295" s="132" t="s">
        <v>310</v>
      </c>
      <c r="N295" s="185" t="str">
        <f t="shared" si="67"/>
        <v>orang/kali</v>
      </c>
      <c r="O295" s="185">
        <f t="shared" si="68"/>
        <v>1</v>
      </c>
      <c r="P295" s="185" t="str">
        <f t="shared" si="69"/>
        <v>1 orang x 1 kali</v>
      </c>
      <c r="R295" s="190">
        <f t="shared" si="70"/>
        <v>675675.67567567574</v>
      </c>
      <c r="S295" s="188">
        <v>675000</v>
      </c>
    </row>
    <row r="296" spans="2:19" ht="39.6" customHeight="1" x14ac:dyDescent="0.25">
      <c r="B296" s="84"/>
      <c r="C296" s="85"/>
      <c r="D296" s="110">
        <f t="shared" si="77"/>
        <v>9</v>
      </c>
      <c r="E296" s="16" t="s">
        <v>140</v>
      </c>
      <c r="F296" s="35">
        <v>1</v>
      </c>
      <c r="G296" s="61" t="s">
        <v>13</v>
      </c>
      <c r="H296" s="35">
        <v>1</v>
      </c>
      <c r="I296" s="35" t="s">
        <v>36</v>
      </c>
      <c r="J296" s="62">
        <v>750000</v>
      </c>
      <c r="K296" s="54">
        <f t="shared" si="76"/>
        <v>750000</v>
      </c>
      <c r="L296" s="132" t="s">
        <v>310</v>
      </c>
      <c r="N296" s="185" t="str">
        <f t="shared" si="67"/>
        <v>orang/kali</v>
      </c>
      <c r="O296" s="185">
        <f t="shared" si="68"/>
        <v>1</v>
      </c>
      <c r="P296" s="185" t="str">
        <f t="shared" si="69"/>
        <v>1 orang x 1 kali</v>
      </c>
      <c r="R296" s="190">
        <f t="shared" si="70"/>
        <v>675675.67567567574</v>
      </c>
      <c r="S296" s="188">
        <v>675000</v>
      </c>
    </row>
    <row r="297" spans="2:19" ht="30" customHeight="1" x14ac:dyDescent="0.25">
      <c r="B297" s="84"/>
      <c r="C297" s="85"/>
      <c r="D297" s="110">
        <f t="shared" si="77"/>
        <v>10</v>
      </c>
      <c r="E297" s="12" t="s">
        <v>70</v>
      </c>
      <c r="F297" s="35">
        <v>6</v>
      </c>
      <c r="G297" s="35" t="s">
        <v>13</v>
      </c>
      <c r="H297" s="35">
        <v>1</v>
      </c>
      <c r="I297" s="35" t="s">
        <v>25</v>
      </c>
      <c r="J297" s="53">
        <v>250000</v>
      </c>
      <c r="K297" s="54">
        <v>2000000</v>
      </c>
      <c r="L297" s="182" t="s">
        <v>310</v>
      </c>
      <c r="N297" s="185" t="str">
        <f t="shared" si="67"/>
        <v>orang/keg</v>
      </c>
      <c r="O297" s="185">
        <f t="shared" si="68"/>
        <v>6</v>
      </c>
      <c r="P297" s="185" t="str">
        <f t="shared" si="69"/>
        <v>6 orang x 1 keg</v>
      </c>
      <c r="R297" s="190">
        <f t="shared" si="70"/>
        <v>225225.22522522524</v>
      </c>
      <c r="S297" s="188">
        <v>225000</v>
      </c>
    </row>
    <row r="298" spans="2:19" ht="39.6" customHeight="1" x14ac:dyDescent="0.25">
      <c r="B298" s="84"/>
      <c r="C298" s="85"/>
      <c r="D298" s="110">
        <f t="shared" ref="D298:D299" si="78">D297+1</f>
        <v>11</v>
      </c>
      <c r="E298" s="16" t="s">
        <v>140</v>
      </c>
      <c r="F298" s="35">
        <v>1</v>
      </c>
      <c r="G298" s="61" t="s">
        <v>13</v>
      </c>
      <c r="H298" s="35">
        <v>1</v>
      </c>
      <c r="I298" s="35" t="s">
        <v>36</v>
      </c>
      <c r="J298" s="62">
        <v>750000</v>
      </c>
      <c r="K298" s="54">
        <f t="shared" ref="K298" si="79">F298*H298*J298</f>
        <v>750000</v>
      </c>
      <c r="L298" s="182" t="s">
        <v>310</v>
      </c>
      <c r="N298" s="185" t="str">
        <f t="shared" si="67"/>
        <v>orang/kali</v>
      </c>
      <c r="O298" s="185">
        <f t="shared" si="68"/>
        <v>1</v>
      </c>
      <c r="P298" s="185" t="str">
        <f t="shared" si="69"/>
        <v>1 orang x 1 kali</v>
      </c>
      <c r="R298" s="190">
        <f t="shared" si="70"/>
        <v>675675.67567567574</v>
      </c>
      <c r="S298" s="188">
        <v>675000</v>
      </c>
    </row>
    <row r="299" spans="2:19" ht="30" customHeight="1" thickBot="1" x14ac:dyDescent="0.3">
      <c r="B299" s="170"/>
      <c r="C299" s="127"/>
      <c r="D299" s="115">
        <f t="shared" si="78"/>
        <v>12</v>
      </c>
      <c r="E299" s="57" t="s">
        <v>70</v>
      </c>
      <c r="F299" s="37">
        <v>6</v>
      </c>
      <c r="G299" s="37" t="s">
        <v>13</v>
      </c>
      <c r="H299" s="37">
        <v>1</v>
      </c>
      <c r="I299" s="37" t="s">
        <v>25</v>
      </c>
      <c r="J299" s="58">
        <v>250000</v>
      </c>
      <c r="K299" s="59">
        <v>2000000</v>
      </c>
      <c r="L299" s="182" t="s">
        <v>310</v>
      </c>
      <c r="N299" s="185" t="str">
        <f t="shared" si="67"/>
        <v>orang/keg</v>
      </c>
      <c r="O299" s="185">
        <f t="shared" si="68"/>
        <v>6</v>
      </c>
      <c r="P299" s="185" t="str">
        <f t="shared" si="69"/>
        <v>6 orang x 1 keg</v>
      </c>
      <c r="R299" s="190">
        <f t="shared" si="70"/>
        <v>225225.22522522524</v>
      </c>
      <c r="S299" s="188">
        <v>225000</v>
      </c>
    </row>
    <row r="300" spans="2:19" ht="16.8" thickBot="1" x14ac:dyDescent="0.3">
      <c r="B300" s="153"/>
      <c r="C300" s="154"/>
      <c r="D300" s="154"/>
      <c r="E300" s="6"/>
      <c r="F300" s="3"/>
      <c r="G300" s="4"/>
      <c r="H300" s="4"/>
      <c r="I300" s="4"/>
      <c r="J300" s="5"/>
      <c r="K300" s="164"/>
      <c r="L300" s="183"/>
      <c r="N300" s="185" t="str">
        <f t="shared" si="67"/>
        <v/>
      </c>
      <c r="O300" s="185" t="str">
        <f t="shared" si="68"/>
        <v/>
      </c>
      <c r="P300" s="185" t="str">
        <f t="shared" si="69"/>
        <v/>
      </c>
      <c r="R300" s="190" t="str">
        <f t="shared" si="70"/>
        <v/>
      </c>
    </row>
    <row r="301" spans="2:19" ht="30" customHeight="1" x14ac:dyDescent="0.25">
      <c r="B301" s="81"/>
      <c r="C301" s="82" t="s">
        <v>302</v>
      </c>
      <c r="D301" s="83"/>
      <c r="E301" s="282" t="s">
        <v>186</v>
      </c>
      <c r="F301" s="282"/>
      <c r="G301" s="282"/>
      <c r="H301" s="282"/>
      <c r="I301" s="282"/>
      <c r="J301" s="10"/>
      <c r="K301" s="97">
        <f>SUM(K302:K319)</f>
        <v>128300000</v>
      </c>
      <c r="L301" s="181"/>
      <c r="N301" s="185" t="str">
        <f t="shared" si="67"/>
        <v/>
      </c>
      <c r="O301" s="185" t="str">
        <f t="shared" si="68"/>
        <v/>
      </c>
      <c r="P301" s="185" t="str">
        <f t="shared" si="69"/>
        <v/>
      </c>
      <c r="R301" s="190" t="str">
        <f t="shared" si="70"/>
        <v/>
      </c>
    </row>
    <row r="302" spans="2:19" ht="30" customHeight="1" x14ac:dyDescent="0.25">
      <c r="B302" s="84"/>
      <c r="C302" s="85"/>
      <c r="D302" s="169" t="s">
        <v>5</v>
      </c>
      <c r="E302" s="166" t="s">
        <v>121</v>
      </c>
      <c r="F302" s="165"/>
      <c r="G302" s="165"/>
      <c r="H302" s="165"/>
      <c r="I302" s="165"/>
      <c r="J302" s="165"/>
      <c r="K302" s="167"/>
      <c r="L302" s="132"/>
      <c r="N302" s="185" t="str">
        <f t="shared" si="67"/>
        <v/>
      </c>
      <c r="O302" s="185" t="str">
        <f t="shared" si="68"/>
        <v/>
      </c>
      <c r="P302" s="185" t="str">
        <f t="shared" si="69"/>
        <v/>
      </c>
      <c r="R302" s="190" t="str">
        <f t="shared" si="70"/>
        <v/>
      </c>
    </row>
    <row r="303" spans="2:19" ht="43.8" customHeight="1" x14ac:dyDescent="0.25">
      <c r="B303" s="84"/>
      <c r="C303" s="85"/>
      <c r="D303" s="110">
        <v>1</v>
      </c>
      <c r="E303" s="16" t="s">
        <v>136</v>
      </c>
      <c r="F303" s="35">
        <v>100</v>
      </c>
      <c r="G303" s="61" t="s">
        <v>11</v>
      </c>
      <c r="H303" s="35">
        <v>1</v>
      </c>
      <c r="I303" s="35" t="s">
        <v>36</v>
      </c>
      <c r="J303" s="62">
        <v>400000</v>
      </c>
      <c r="K303" s="54">
        <f t="shared" ref="K303" si="80">F303*H303*J303</f>
        <v>40000000</v>
      </c>
      <c r="L303" s="132" t="s">
        <v>311</v>
      </c>
      <c r="N303" s="185" t="str">
        <f t="shared" si="67"/>
        <v>pax/kali</v>
      </c>
      <c r="O303" s="185">
        <f t="shared" si="68"/>
        <v>100</v>
      </c>
      <c r="P303" s="185" t="str">
        <f t="shared" si="69"/>
        <v>100 pax x 1 kali</v>
      </c>
      <c r="R303" s="190">
        <f t="shared" si="70"/>
        <v>360360.36036036036</v>
      </c>
      <c r="S303" s="188">
        <v>360000</v>
      </c>
    </row>
    <row r="304" spans="2:19" ht="30" customHeight="1" x14ac:dyDescent="0.25">
      <c r="B304" s="84"/>
      <c r="C304" s="85"/>
      <c r="D304" s="169" t="s">
        <v>6</v>
      </c>
      <c r="E304" s="166" t="s">
        <v>118</v>
      </c>
      <c r="F304" s="165"/>
      <c r="G304" s="165"/>
      <c r="H304" s="165"/>
      <c r="I304" s="165"/>
      <c r="J304" s="165"/>
      <c r="K304" s="167"/>
      <c r="L304" s="132"/>
      <c r="N304" s="185" t="str">
        <f t="shared" si="67"/>
        <v/>
      </c>
      <c r="O304" s="185" t="str">
        <f t="shared" si="68"/>
        <v/>
      </c>
      <c r="P304" s="185" t="str">
        <f t="shared" si="69"/>
        <v/>
      </c>
      <c r="R304" s="190" t="str">
        <f t="shared" si="70"/>
        <v/>
      </c>
    </row>
    <row r="305" spans="2:19" ht="43.8" customHeight="1" x14ac:dyDescent="0.25">
      <c r="B305" s="84"/>
      <c r="C305" s="85"/>
      <c r="D305" s="110">
        <v>1</v>
      </c>
      <c r="E305" s="16" t="s">
        <v>156</v>
      </c>
      <c r="F305" s="35">
        <v>12</v>
      </c>
      <c r="G305" s="61" t="s">
        <v>57</v>
      </c>
      <c r="H305" s="35">
        <v>1</v>
      </c>
      <c r="I305" s="35" t="s">
        <v>26</v>
      </c>
      <c r="J305" s="62">
        <v>1000000</v>
      </c>
      <c r="K305" s="54">
        <f t="shared" ref="K305:K308" si="81">F305*H305*J305</f>
        <v>12000000</v>
      </c>
      <c r="L305" s="144" t="s">
        <v>243</v>
      </c>
      <c r="N305" s="185" t="str">
        <f t="shared" si="67"/>
        <v>m2/hari</v>
      </c>
      <c r="O305" s="185">
        <f t="shared" si="68"/>
        <v>12</v>
      </c>
      <c r="P305" s="185" t="str">
        <f t="shared" si="69"/>
        <v>12 m2 x 1 hari</v>
      </c>
      <c r="R305" s="190">
        <f t="shared" si="70"/>
        <v>900900.90090090095</v>
      </c>
      <c r="S305" s="188">
        <v>900000</v>
      </c>
    </row>
    <row r="306" spans="2:19" ht="54" customHeight="1" x14ac:dyDescent="0.25">
      <c r="B306" s="84"/>
      <c r="C306" s="85"/>
      <c r="D306" s="110">
        <f>D305+1</f>
        <v>2</v>
      </c>
      <c r="E306" s="12" t="s">
        <v>122</v>
      </c>
      <c r="F306" s="35">
        <v>1</v>
      </c>
      <c r="G306" s="35" t="s">
        <v>1</v>
      </c>
      <c r="H306" s="35">
        <v>1</v>
      </c>
      <c r="I306" s="35" t="s">
        <v>26</v>
      </c>
      <c r="J306" s="53">
        <v>5000000</v>
      </c>
      <c r="K306" s="54">
        <f t="shared" si="81"/>
        <v>5000000</v>
      </c>
      <c r="L306" s="143" t="s">
        <v>307</v>
      </c>
      <c r="N306" s="185" t="str">
        <f t="shared" si="67"/>
        <v>set/hari</v>
      </c>
      <c r="O306" s="185">
        <f t="shared" si="68"/>
        <v>1</v>
      </c>
      <c r="P306" s="185" t="str">
        <f t="shared" si="69"/>
        <v>1 set x 1 hari</v>
      </c>
      <c r="R306" s="190">
        <f t="shared" si="70"/>
        <v>4504504.5045045046</v>
      </c>
      <c r="S306" s="188">
        <v>4500000</v>
      </c>
    </row>
    <row r="307" spans="2:19" ht="43.8" customHeight="1" x14ac:dyDescent="0.25">
      <c r="B307" s="84"/>
      <c r="C307" s="85"/>
      <c r="D307" s="110">
        <f>D306+1</f>
        <v>3</v>
      </c>
      <c r="E307" s="12" t="s">
        <v>150</v>
      </c>
      <c r="F307" s="35">
        <v>1</v>
      </c>
      <c r="G307" s="35" t="s">
        <v>1</v>
      </c>
      <c r="H307" s="35">
        <v>1</v>
      </c>
      <c r="I307" s="35" t="s">
        <v>25</v>
      </c>
      <c r="J307" s="53">
        <v>5000000</v>
      </c>
      <c r="K307" s="54">
        <f t="shared" si="81"/>
        <v>5000000</v>
      </c>
      <c r="L307" s="132" t="s">
        <v>308</v>
      </c>
      <c r="N307" s="185" t="str">
        <f t="shared" si="67"/>
        <v>set/keg</v>
      </c>
      <c r="O307" s="185">
        <f t="shared" si="68"/>
        <v>1</v>
      </c>
      <c r="P307" s="185" t="str">
        <f t="shared" si="69"/>
        <v>1 set x 1 keg</v>
      </c>
      <c r="R307" s="190">
        <f t="shared" si="70"/>
        <v>4504504.5045045046</v>
      </c>
      <c r="S307" s="188">
        <v>4500000</v>
      </c>
    </row>
    <row r="308" spans="2:19" ht="30" customHeight="1" x14ac:dyDescent="0.25">
      <c r="B308" s="84"/>
      <c r="C308" s="85"/>
      <c r="D308" s="110">
        <f t="shared" ref="D308" si="82">D307+1</f>
        <v>4</v>
      </c>
      <c r="E308" s="12" t="s">
        <v>139</v>
      </c>
      <c r="F308" s="35">
        <v>3</v>
      </c>
      <c r="G308" s="35" t="s">
        <v>2</v>
      </c>
      <c r="H308" s="35">
        <v>1</v>
      </c>
      <c r="I308" s="35" t="s">
        <v>36</v>
      </c>
      <c r="J308" s="53">
        <v>1000000</v>
      </c>
      <c r="K308" s="54">
        <f t="shared" si="81"/>
        <v>3000000</v>
      </c>
      <c r="L308" s="132" t="s">
        <v>309</v>
      </c>
      <c r="N308" s="185" t="str">
        <f t="shared" si="67"/>
        <v>unit/kali</v>
      </c>
      <c r="O308" s="185">
        <f t="shared" si="68"/>
        <v>3</v>
      </c>
      <c r="P308" s="185" t="str">
        <f t="shared" si="69"/>
        <v>3 unit x 1 kali</v>
      </c>
      <c r="R308" s="190">
        <f t="shared" si="70"/>
        <v>900900.90090090095</v>
      </c>
      <c r="S308" s="188">
        <v>900000</v>
      </c>
    </row>
    <row r="309" spans="2:19" ht="30" customHeight="1" x14ac:dyDescent="0.25">
      <c r="B309" s="84"/>
      <c r="C309" s="85"/>
      <c r="D309" s="169" t="s">
        <v>7</v>
      </c>
      <c r="E309" s="168" t="s">
        <v>196</v>
      </c>
      <c r="F309" s="165"/>
      <c r="G309" s="165"/>
      <c r="H309" s="165"/>
      <c r="I309" s="165"/>
      <c r="J309" s="165"/>
      <c r="K309" s="167"/>
      <c r="L309" s="132"/>
      <c r="N309" s="185" t="str">
        <f t="shared" si="67"/>
        <v/>
      </c>
      <c r="O309" s="185" t="str">
        <f t="shared" si="68"/>
        <v/>
      </c>
      <c r="P309" s="185" t="str">
        <f t="shared" si="69"/>
        <v/>
      </c>
      <c r="R309" s="190" t="str">
        <f t="shared" si="70"/>
        <v/>
      </c>
    </row>
    <row r="310" spans="2:19" ht="73.8" customHeight="1" x14ac:dyDescent="0.25">
      <c r="B310" s="84"/>
      <c r="C310" s="85"/>
      <c r="D310" s="110">
        <v>1</v>
      </c>
      <c r="E310" s="16" t="s">
        <v>116</v>
      </c>
      <c r="F310" s="35">
        <v>1</v>
      </c>
      <c r="G310" s="61" t="s">
        <v>0</v>
      </c>
      <c r="H310" s="35">
        <v>1</v>
      </c>
      <c r="I310" s="35" t="s">
        <v>26</v>
      </c>
      <c r="J310" s="62">
        <v>7500000</v>
      </c>
      <c r="K310" s="54">
        <f t="shared" ref="K310:K311" si="83">F310*H310*J310</f>
        <v>7500000</v>
      </c>
      <c r="L310" s="16" t="s">
        <v>285</v>
      </c>
      <c r="N310" s="185" t="str">
        <f t="shared" si="67"/>
        <v>paket/hari</v>
      </c>
      <c r="O310" s="185">
        <f t="shared" si="68"/>
        <v>1</v>
      </c>
      <c r="P310" s="185" t="str">
        <f t="shared" si="69"/>
        <v>1 paket x 1 hari</v>
      </c>
      <c r="R310" s="190">
        <f t="shared" si="70"/>
        <v>6756756.7567567565</v>
      </c>
      <c r="S310" s="188">
        <v>6750000</v>
      </c>
    </row>
    <row r="311" spans="2:19" ht="73.8" customHeight="1" x14ac:dyDescent="0.25">
      <c r="B311" s="84"/>
      <c r="C311" s="85"/>
      <c r="D311" s="110">
        <v>2</v>
      </c>
      <c r="E311" s="16" t="s">
        <v>129</v>
      </c>
      <c r="F311" s="35">
        <v>1</v>
      </c>
      <c r="G311" s="61" t="s">
        <v>0</v>
      </c>
      <c r="H311" s="35">
        <v>1</v>
      </c>
      <c r="I311" s="35" t="s">
        <v>26</v>
      </c>
      <c r="J311" s="62">
        <v>15000000</v>
      </c>
      <c r="K311" s="54">
        <f t="shared" si="83"/>
        <v>15000000</v>
      </c>
      <c r="L311" s="16" t="s">
        <v>286</v>
      </c>
      <c r="N311" s="185" t="str">
        <f t="shared" si="67"/>
        <v>paket/hari</v>
      </c>
      <c r="O311" s="185">
        <f t="shared" si="68"/>
        <v>1</v>
      </c>
      <c r="P311" s="185" t="str">
        <f t="shared" si="69"/>
        <v>1 paket x 1 hari</v>
      </c>
      <c r="R311" s="190">
        <f t="shared" si="70"/>
        <v>13513513.513513513</v>
      </c>
      <c r="S311" s="188">
        <v>13500000</v>
      </c>
    </row>
    <row r="312" spans="2:19" ht="30" customHeight="1" x14ac:dyDescent="0.25">
      <c r="B312" s="84"/>
      <c r="C312" s="85"/>
      <c r="D312" s="169" t="s">
        <v>8</v>
      </c>
      <c r="E312" s="166" t="s">
        <v>53</v>
      </c>
      <c r="F312" s="165"/>
      <c r="G312" s="165"/>
      <c r="H312" s="165"/>
      <c r="I312" s="165"/>
      <c r="J312" s="165"/>
      <c r="K312" s="167"/>
      <c r="N312" s="185" t="str">
        <f t="shared" si="67"/>
        <v/>
      </c>
      <c r="O312" s="185" t="str">
        <f t="shared" si="68"/>
        <v/>
      </c>
      <c r="P312" s="185" t="str">
        <f t="shared" si="69"/>
        <v/>
      </c>
      <c r="R312" s="190" t="str">
        <f t="shared" si="70"/>
        <v/>
      </c>
    </row>
    <row r="313" spans="2:19" ht="30" customHeight="1" x14ac:dyDescent="0.25">
      <c r="B313" s="84"/>
      <c r="C313" s="85"/>
      <c r="D313" s="110">
        <v>1</v>
      </c>
      <c r="E313" s="16" t="s">
        <v>28</v>
      </c>
      <c r="F313" s="35">
        <v>1</v>
      </c>
      <c r="G313" s="61" t="s">
        <v>13</v>
      </c>
      <c r="H313" s="35">
        <v>1</v>
      </c>
      <c r="I313" s="35" t="s">
        <v>36</v>
      </c>
      <c r="J313" s="62">
        <v>1500000</v>
      </c>
      <c r="K313" s="54">
        <f>F313*H313*J313</f>
        <v>1500000</v>
      </c>
      <c r="L313" s="132" t="s">
        <v>310</v>
      </c>
      <c r="N313" s="185" t="str">
        <f t="shared" si="67"/>
        <v>orang/kali</v>
      </c>
      <c r="O313" s="185">
        <f t="shared" si="68"/>
        <v>1</v>
      </c>
      <c r="P313" s="185" t="str">
        <f t="shared" si="69"/>
        <v>1 orang x 1 kali</v>
      </c>
      <c r="R313" s="190">
        <f t="shared" si="70"/>
        <v>1351351.3513513515</v>
      </c>
      <c r="S313" s="188">
        <v>1350000</v>
      </c>
    </row>
    <row r="314" spans="2:19" ht="30" customHeight="1" x14ac:dyDescent="0.25">
      <c r="B314" s="84"/>
      <c r="C314" s="85"/>
      <c r="D314" s="110">
        <f>D313+1</f>
        <v>2</v>
      </c>
      <c r="E314" s="16" t="s">
        <v>144</v>
      </c>
      <c r="F314" s="35">
        <v>1</v>
      </c>
      <c r="G314" s="61" t="s">
        <v>3</v>
      </c>
      <c r="H314" s="35">
        <v>1</v>
      </c>
      <c r="I314" s="35" t="s">
        <v>36</v>
      </c>
      <c r="J314" s="62">
        <v>7500000</v>
      </c>
      <c r="K314" s="54">
        <f t="shared" ref="K314:K316" si="84">F314*H314*J314</f>
        <v>7500000</v>
      </c>
      <c r="L314" s="132" t="s">
        <v>310</v>
      </c>
      <c r="N314" s="185" t="str">
        <f t="shared" si="67"/>
        <v>group/kali</v>
      </c>
      <c r="O314" s="185">
        <f t="shared" si="68"/>
        <v>1</v>
      </c>
      <c r="P314" s="185" t="str">
        <f t="shared" si="69"/>
        <v>1 group x 1 kali</v>
      </c>
      <c r="R314" s="190">
        <f t="shared" si="70"/>
        <v>6756756.7567567565</v>
      </c>
      <c r="S314" s="188">
        <v>6750000</v>
      </c>
    </row>
    <row r="315" spans="2:19" ht="30" customHeight="1" x14ac:dyDescent="0.25">
      <c r="B315" s="84"/>
      <c r="C315" s="85"/>
      <c r="D315" s="110">
        <f t="shared" ref="D315:D319" si="85">D314+1</f>
        <v>3</v>
      </c>
      <c r="E315" s="16" t="s">
        <v>145</v>
      </c>
      <c r="F315" s="35">
        <v>3</v>
      </c>
      <c r="G315" s="61" t="s">
        <v>13</v>
      </c>
      <c r="H315" s="35">
        <v>1</v>
      </c>
      <c r="I315" s="35" t="s">
        <v>36</v>
      </c>
      <c r="J315" s="62">
        <v>600000</v>
      </c>
      <c r="K315" s="54">
        <f t="shared" si="84"/>
        <v>1800000</v>
      </c>
      <c r="L315" s="132" t="s">
        <v>310</v>
      </c>
      <c r="N315" s="185" t="str">
        <f t="shared" si="67"/>
        <v>orang/kali</v>
      </c>
      <c r="O315" s="185">
        <f t="shared" si="68"/>
        <v>3</v>
      </c>
      <c r="P315" s="185" t="str">
        <f t="shared" si="69"/>
        <v>3 orang x 1 kali</v>
      </c>
      <c r="R315" s="190">
        <f t="shared" si="70"/>
        <v>540540.54054054059</v>
      </c>
      <c r="S315" s="188">
        <v>540000</v>
      </c>
    </row>
    <row r="316" spans="2:19" ht="30" customHeight="1" x14ac:dyDescent="0.25">
      <c r="B316" s="84"/>
      <c r="C316" s="85"/>
      <c r="D316" s="110">
        <f t="shared" si="85"/>
        <v>4</v>
      </c>
      <c r="E316" s="16" t="s">
        <v>134</v>
      </c>
      <c r="F316" s="35">
        <v>1</v>
      </c>
      <c r="G316" s="61" t="s">
        <v>13</v>
      </c>
      <c r="H316" s="35">
        <v>1</v>
      </c>
      <c r="I316" s="35" t="s">
        <v>36</v>
      </c>
      <c r="J316" s="53">
        <v>3000000</v>
      </c>
      <c r="K316" s="54">
        <f t="shared" si="84"/>
        <v>3000000</v>
      </c>
      <c r="L316" s="132" t="s">
        <v>310</v>
      </c>
      <c r="N316" s="185" t="str">
        <f t="shared" si="67"/>
        <v>orang/kali</v>
      </c>
      <c r="O316" s="185">
        <f t="shared" si="68"/>
        <v>1</v>
      </c>
      <c r="P316" s="185" t="str">
        <f t="shared" si="69"/>
        <v>1 orang x 1 kali</v>
      </c>
      <c r="R316" s="190">
        <f t="shared" si="70"/>
        <v>2702702.702702703</v>
      </c>
      <c r="S316" s="188">
        <v>2700000</v>
      </c>
    </row>
    <row r="317" spans="2:19" ht="30" customHeight="1" x14ac:dyDescent="0.25">
      <c r="B317" s="84"/>
      <c r="C317" s="85"/>
      <c r="D317" s="110">
        <f t="shared" si="85"/>
        <v>5</v>
      </c>
      <c r="E317" s="12" t="s">
        <v>141</v>
      </c>
      <c r="F317" s="35">
        <v>3</v>
      </c>
      <c r="G317" s="35" t="s">
        <v>13</v>
      </c>
      <c r="H317" s="35">
        <v>1</v>
      </c>
      <c r="I317" s="35" t="s">
        <v>46</v>
      </c>
      <c r="J317" s="53">
        <v>5000000</v>
      </c>
      <c r="K317" s="54">
        <f>F317*H317*J317</f>
        <v>15000000</v>
      </c>
      <c r="L317" s="132" t="s">
        <v>310</v>
      </c>
      <c r="N317" s="185" t="str">
        <f t="shared" si="67"/>
        <v>orang/show</v>
      </c>
      <c r="O317" s="185">
        <f t="shared" si="68"/>
        <v>3</v>
      </c>
      <c r="P317" s="185" t="str">
        <f t="shared" si="69"/>
        <v>3 orang x 1 show</v>
      </c>
      <c r="R317" s="190">
        <f t="shared" si="70"/>
        <v>4504504.5045045046</v>
      </c>
      <c r="S317" s="188">
        <v>4500000</v>
      </c>
    </row>
    <row r="318" spans="2:19" ht="30" customHeight="1" x14ac:dyDescent="0.25">
      <c r="B318" s="84"/>
      <c r="C318" s="85"/>
      <c r="D318" s="110">
        <f t="shared" si="85"/>
        <v>6</v>
      </c>
      <c r="E318" s="12" t="s">
        <v>142</v>
      </c>
      <c r="F318" s="35">
        <v>5</v>
      </c>
      <c r="G318" s="35" t="s">
        <v>13</v>
      </c>
      <c r="H318" s="35">
        <v>1</v>
      </c>
      <c r="I318" s="35" t="s">
        <v>25</v>
      </c>
      <c r="J318" s="53">
        <v>2000000</v>
      </c>
      <c r="K318" s="54">
        <f>F318*H318*J318</f>
        <v>10000000</v>
      </c>
      <c r="L318" s="132" t="s">
        <v>310</v>
      </c>
      <c r="N318" s="185" t="str">
        <f t="shared" si="67"/>
        <v>orang/keg</v>
      </c>
      <c r="O318" s="185">
        <f t="shared" si="68"/>
        <v>5</v>
      </c>
      <c r="P318" s="185" t="str">
        <f t="shared" si="69"/>
        <v>5 orang x 1 keg</v>
      </c>
      <c r="R318" s="190">
        <f t="shared" si="70"/>
        <v>1801801.8018018019</v>
      </c>
      <c r="S318" s="188">
        <v>1800000</v>
      </c>
    </row>
    <row r="319" spans="2:19" ht="30" customHeight="1" thickBot="1" x14ac:dyDescent="0.3">
      <c r="B319" s="170"/>
      <c r="C319" s="127"/>
      <c r="D319" s="115">
        <f t="shared" si="85"/>
        <v>7</v>
      </c>
      <c r="E319" s="57" t="s">
        <v>70</v>
      </c>
      <c r="F319" s="37">
        <v>4</v>
      </c>
      <c r="G319" s="37" t="s">
        <v>13</v>
      </c>
      <c r="H319" s="37">
        <v>1</v>
      </c>
      <c r="I319" s="37" t="s">
        <v>25</v>
      </c>
      <c r="J319" s="58">
        <v>250000</v>
      </c>
      <c r="K319" s="59">
        <v>2000000</v>
      </c>
      <c r="L319" s="182" t="s">
        <v>310</v>
      </c>
      <c r="N319" s="185" t="str">
        <f t="shared" si="67"/>
        <v>orang/keg</v>
      </c>
      <c r="O319" s="185">
        <f t="shared" si="68"/>
        <v>4</v>
      </c>
      <c r="P319" s="185" t="str">
        <f t="shared" si="69"/>
        <v>4 orang x 1 keg</v>
      </c>
      <c r="R319" s="190">
        <f t="shared" si="70"/>
        <v>225225.22522522524</v>
      </c>
      <c r="S319" s="188">
        <v>225000</v>
      </c>
    </row>
    <row r="320" spans="2:19" ht="16.8" thickBot="1" x14ac:dyDescent="0.3">
      <c r="B320" s="153"/>
      <c r="C320" s="154"/>
      <c r="D320" s="154"/>
      <c r="E320" s="6"/>
      <c r="F320" s="3"/>
      <c r="G320" s="4"/>
      <c r="H320" s="4"/>
      <c r="I320" s="4"/>
      <c r="J320" s="5"/>
      <c r="K320" s="164"/>
      <c r="L320" s="183"/>
      <c r="N320" s="185" t="str">
        <f t="shared" si="67"/>
        <v/>
      </c>
      <c r="O320" s="185" t="str">
        <f t="shared" si="68"/>
        <v/>
      </c>
      <c r="P320" s="185" t="str">
        <f t="shared" si="69"/>
        <v/>
      </c>
      <c r="R320" s="190" t="str">
        <f t="shared" si="70"/>
        <v/>
      </c>
    </row>
    <row r="321" spans="2:19" ht="30" customHeight="1" x14ac:dyDescent="0.25">
      <c r="B321" s="81"/>
      <c r="C321" s="82" t="s">
        <v>303</v>
      </c>
      <c r="D321" s="83"/>
      <c r="E321" s="282" t="s">
        <v>206</v>
      </c>
      <c r="F321" s="282"/>
      <c r="G321" s="282"/>
      <c r="H321" s="282"/>
      <c r="I321" s="282"/>
      <c r="J321" s="10"/>
      <c r="K321" s="97">
        <f>SUM(K322:K340)</f>
        <v>208800000</v>
      </c>
      <c r="L321" s="131"/>
      <c r="N321" s="185" t="str">
        <f t="shared" si="67"/>
        <v/>
      </c>
      <c r="O321" s="185" t="str">
        <f t="shared" si="68"/>
        <v/>
      </c>
      <c r="P321" s="185" t="str">
        <f t="shared" si="69"/>
        <v/>
      </c>
      <c r="R321" s="190" t="str">
        <f t="shared" si="70"/>
        <v/>
      </c>
    </row>
    <row r="322" spans="2:19" ht="30" customHeight="1" x14ac:dyDescent="0.25">
      <c r="B322" s="84"/>
      <c r="C322" s="85"/>
      <c r="D322" s="169" t="s">
        <v>5</v>
      </c>
      <c r="E322" s="166" t="s">
        <v>121</v>
      </c>
      <c r="F322" s="165"/>
      <c r="G322" s="165"/>
      <c r="H322" s="165"/>
      <c r="I322" s="165"/>
      <c r="J322" s="165"/>
      <c r="K322" s="167"/>
      <c r="L322" s="132"/>
      <c r="N322" s="185" t="str">
        <f t="shared" si="67"/>
        <v/>
      </c>
      <c r="O322" s="185" t="str">
        <f t="shared" si="68"/>
        <v/>
      </c>
      <c r="P322" s="185" t="str">
        <f t="shared" si="69"/>
        <v/>
      </c>
      <c r="R322" s="190" t="str">
        <f t="shared" si="70"/>
        <v/>
      </c>
    </row>
    <row r="323" spans="2:19" ht="41.4" customHeight="1" x14ac:dyDescent="0.25">
      <c r="B323" s="84"/>
      <c r="C323" s="85"/>
      <c r="D323" s="110">
        <v>1</v>
      </c>
      <c r="E323" s="16" t="s">
        <v>136</v>
      </c>
      <c r="F323" s="35">
        <v>200</v>
      </c>
      <c r="G323" s="61" t="s">
        <v>11</v>
      </c>
      <c r="H323" s="35">
        <v>1</v>
      </c>
      <c r="I323" s="35" t="s">
        <v>36</v>
      </c>
      <c r="J323" s="62">
        <v>400000</v>
      </c>
      <c r="K323" s="54">
        <f t="shared" ref="K323" si="86">F323*H323*J323</f>
        <v>80000000</v>
      </c>
      <c r="L323" s="132" t="s">
        <v>311</v>
      </c>
      <c r="N323" s="185" t="str">
        <f t="shared" si="67"/>
        <v>pax/kali</v>
      </c>
      <c r="O323" s="185">
        <f t="shared" si="68"/>
        <v>200</v>
      </c>
      <c r="P323" s="185" t="str">
        <f t="shared" si="69"/>
        <v>200 pax x 1 kali</v>
      </c>
      <c r="R323" s="190">
        <f t="shared" si="70"/>
        <v>360360.36036036036</v>
      </c>
      <c r="S323" s="188">
        <v>360000</v>
      </c>
    </row>
    <row r="324" spans="2:19" ht="30" customHeight="1" x14ac:dyDescent="0.25">
      <c r="B324" s="84"/>
      <c r="C324" s="85"/>
      <c r="D324" s="169" t="s">
        <v>6</v>
      </c>
      <c r="E324" s="166" t="s">
        <v>118</v>
      </c>
      <c r="F324" s="165"/>
      <c r="G324" s="165"/>
      <c r="H324" s="165"/>
      <c r="I324" s="165"/>
      <c r="J324" s="165"/>
      <c r="K324" s="167"/>
      <c r="L324" s="132"/>
      <c r="N324" s="185" t="str">
        <f t="shared" si="67"/>
        <v/>
      </c>
      <c r="O324" s="185" t="str">
        <f t="shared" si="68"/>
        <v/>
      </c>
      <c r="P324" s="185" t="str">
        <f t="shared" si="69"/>
        <v/>
      </c>
      <c r="R324" s="190" t="str">
        <f t="shared" si="70"/>
        <v/>
      </c>
    </row>
    <row r="325" spans="2:19" ht="40.799999999999997" customHeight="1" x14ac:dyDescent="0.25">
      <c r="B325" s="84"/>
      <c r="C325" s="85"/>
      <c r="D325" s="110">
        <v>1</v>
      </c>
      <c r="E325" s="16" t="s">
        <v>175</v>
      </c>
      <c r="F325" s="35">
        <v>21</v>
      </c>
      <c r="G325" s="61" t="s">
        <v>57</v>
      </c>
      <c r="H325" s="35">
        <v>1</v>
      </c>
      <c r="I325" s="35" t="s">
        <v>26</v>
      </c>
      <c r="J325" s="62">
        <v>1000000</v>
      </c>
      <c r="K325" s="54">
        <f t="shared" ref="K325:K329" si="87">F325*H325*J325</f>
        <v>21000000</v>
      </c>
      <c r="L325" s="144" t="s">
        <v>243</v>
      </c>
      <c r="N325" s="185" t="str">
        <f t="shared" si="67"/>
        <v>m2/hari</v>
      </c>
      <c r="O325" s="185">
        <f t="shared" si="68"/>
        <v>21</v>
      </c>
      <c r="P325" s="185" t="str">
        <f t="shared" si="69"/>
        <v>21 m2 x 1 hari</v>
      </c>
      <c r="R325" s="190">
        <f t="shared" si="70"/>
        <v>900900.90090090095</v>
      </c>
      <c r="S325" s="188">
        <v>900000</v>
      </c>
    </row>
    <row r="326" spans="2:19" ht="55.8" customHeight="1" x14ac:dyDescent="0.25">
      <c r="B326" s="84"/>
      <c r="C326" s="85"/>
      <c r="D326" s="110">
        <f>D325+1</f>
        <v>2</v>
      </c>
      <c r="E326" s="12" t="s">
        <v>189</v>
      </c>
      <c r="F326" s="35">
        <v>1</v>
      </c>
      <c r="G326" s="35" t="s">
        <v>1</v>
      </c>
      <c r="H326" s="35">
        <v>1</v>
      </c>
      <c r="I326" s="35" t="s">
        <v>26</v>
      </c>
      <c r="J326" s="53">
        <v>10000000</v>
      </c>
      <c r="K326" s="54">
        <f t="shared" si="87"/>
        <v>10000000</v>
      </c>
      <c r="L326" s="143" t="s">
        <v>307</v>
      </c>
      <c r="N326" s="185" t="str">
        <f t="shared" si="67"/>
        <v>set/hari</v>
      </c>
      <c r="O326" s="185">
        <f t="shared" si="68"/>
        <v>1</v>
      </c>
      <c r="P326" s="185" t="str">
        <f t="shared" si="69"/>
        <v>1 set x 1 hari</v>
      </c>
      <c r="R326" s="190">
        <f t="shared" si="70"/>
        <v>9009009.0090090092</v>
      </c>
      <c r="S326" s="188">
        <v>9000000</v>
      </c>
    </row>
    <row r="327" spans="2:19" ht="40.799999999999997" customHeight="1" x14ac:dyDescent="0.25">
      <c r="B327" s="84"/>
      <c r="C327" s="85"/>
      <c r="D327" s="110">
        <f t="shared" ref="D327:D329" si="88">D326+1</f>
        <v>3</v>
      </c>
      <c r="E327" s="12" t="s">
        <v>30</v>
      </c>
      <c r="F327" s="35">
        <v>1</v>
      </c>
      <c r="G327" s="35" t="s">
        <v>1</v>
      </c>
      <c r="H327" s="35">
        <v>1</v>
      </c>
      <c r="I327" s="35" t="s">
        <v>25</v>
      </c>
      <c r="J327" s="53">
        <v>10000000</v>
      </c>
      <c r="K327" s="54">
        <f t="shared" si="87"/>
        <v>10000000</v>
      </c>
      <c r="L327" s="132" t="s">
        <v>318</v>
      </c>
      <c r="N327" s="185" t="str">
        <f t="shared" si="67"/>
        <v>set/keg</v>
      </c>
      <c r="O327" s="185">
        <f t="shared" si="68"/>
        <v>1</v>
      </c>
      <c r="P327" s="185" t="str">
        <f t="shared" si="69"/>
        <v>1 set x 1 keg</v>
      </c>
      <c r="R327" s="190">
        <f t="shared" si="70"/>
        <v>9009009.0090090092</v>
      </c>
      <c r="S327" s="188">
        <v>9000000</v>
      </c>
    </row>
    <row r="328" spans="2:19" ht="40.799999999999997" customHeight="1" x14ac:dyDescent="0.25">
      <c r="B328" s="84"/>
      <c r="C328" s="85"/>
      <c r="D328" s="110">
        <f t="shared" si="88"/>
        <v>4</v>
      </c>
      <c r="E328" s="12" t="s">
        <v>123</v>
      </c>
      <c r="F328" s="35">
        <v>1</v>
      </c>
      <c r="G328" s="35" t="s">
        <v>1</v>
      </c>
      <c r="H328" s="35">
        <v>1</v>
      </c>
      <c r="I328" s="35" t="s">
        <v>25</v>
      </c>
      <c r="J328" s="53">
        <v>10000000</v>
      </c>
      <c r="K328" s="54">
        <f t="shared" si="87"/>
        <v>10000000</v>
      </c>
      <c r="L328" s="132" t="s">
        <v>308</v>
      </c>
      <c r="N328" s="185" t="str">
        <f t="shared" si="67"/>
        <v>set/keg</v>
      </c>
      <c r="O328" s="185">
        <f t="shared" si="68"/>
        <v>1</v>
      </c>
      <c r="P328" s="185" t="str">
        <f t="shared" si="69"/>
        <v>1 set x 1 keg</v>
      </c>
      <c r="R328" s="190">
        <f t="shared" si="70"/>
        <v>9009009.0090090092</v>
      </c>
      <c r="S328" s="188">
        <v>9000000</v>
      </c>
    </row>
    <row r="329" spans="2:19" ht="30" customHeight="1" x14ac:dyDescent="0.25">
      <c r="B329" s="84"/>
      <c r="C329" s="85"/>
      <c r="D329" s="110">
        <f t="shared" si="88"/>
        <v>5</v>
      </c>
      <c r="E329" s="12" t="s">
        <v>139</v>
      </c>
      <c r="F329" s="35">
        <v>4</v>
      </c>
      <c r="G329" s="35" t="s">
        <v>2</v>
      </c>
      <c r="H329" s="35">
        <v>1</v>
      </c>
      <c r="I329" s="35" t="s">
        <v>36</v>
      </c>
      <c r="J329" s="53">
        <v>1000000</v>
      </c>
      <c r="K329" s="54">
        <f t="shared" si="87"/>
        <v>4000000</v>
      </c>
      <c r="L329" s="132" t="s">
        <v>309</v>
      </c>
      <c r="N329" s="185" t="str">
        <f t="shared" si="67"/>
        <v>unit/kali</v>
      </c>
      <c r="O329" s="185">
        <f t="shared" si="68"/>
        <v>4</v>
      </c>
      <c r="P329" s="185" t="str">
        <f t="shared" si="69"/>
        <v>4 unit x 1 kali</v>
      </c>
      <c r="R329" s="190">
        <f t="shared" si="70"/>
        <v>900900.90090090095</v>
      </c>
      <c r="S329" s="188">
        <v>900000</v>
      </c>
    </row>
    <row r="330" spans="2:19" ht="30" customHeight="1" x14ac:dyDescent="0.25">
      <c r="B330" s="84"/>
      <c r="C330" s="85"/>
      <c r="D330" s="169" t="s">
        <v>7</v>
      </c>
      <c r="E330" s="168" t="s">
        <v>196</v>
      </c>
      <c r="F330" s="165"/>
      <c r="G330" s="165"/>
      <c r="H330" s="165"/>
      <c r="I330" s="165"/>
      <c r="J330" s="165"/>
      <c r="K330" s="167"/>
      <c r="N330" s="185" t="str">
        <f t="shared" si="67"/>
        <v/>
      </c>
      <c r="O330" s="185" t="str">
        <f t="shared" si="68"/>
        <v/>
      </c>
      <c r="P330" s="185" t="str">
        <f t="shared" si="69"/>
        <v/>
      </c>
      <c r="R330" s="190" t="str">
        <f t="shared" si="70"/>
        <v/>
      </c>
    </row>
    <row r="331" spans="2:19" ht="76.8" customHeight="1" x14ac:dyDescent="0.25">
      <c r="B331" s="84"/>
      <c r="C331" s="85"/>
      <c r="D331" s="110">
        <v>1</v>
      </c>
      <c r="E331" s="16" t="s">
        <v>116</v>
      </c>
      <c r="F331" s="35">
        <v>1</v>
      </c>
      <c r="G331" s="61" t="s">
        <v>0</v>
      </c>
      <c r="H331" s="35">
        <v>1</v>
      </c>
      <c r="I331" s="35" t="s">
        <v>26</v>
      </c>
      <c r="J331" s="62">
        <v>7500000</v>
      </c>
      <c r="K331" s="54">
        <f t="shared" ref="K331:K332" si="89">F331*H331*J331</f>
        <v>7500000</v>
      </c>
      <c r="L331" s="16" t="s">
        <v>285</v>
      </c>
      <c r="N331" s="185" t="str">
        <f t="shared" si="67"/>
        <v>paket/hari</v>
      </c>
      <c r="O331" s="185">
        <f t="shared" si="68"/>
        <v>1</v>
      </c>
      <c r="P331" s="185" t="str">
        <f t="shared" si="69"/>
        <v>1 paket x 1 hari</v>
      </c>
      <c r="R331" s="190">
        <f t="shared" si="70"/>
        <v>6756756.7567567565</v>
      </c>
      <c r="S331" s="188">
        <v>6750000</v>
      </c>
    </row>
    <row r="332" spans="2:19" ht="76.8" customHeight="1" x14ac:dyDescent="0.25">
      <c r="B332" s="84"/>
      <c r="C332" s="85"/>
      <c r="D332" s="110">
        <v>2</v>
      </c>
      <c r="E332" s="16" t="s">
        <v>129</v>
      </c>
      <c r="F332" s="35">
        <v>1</v>
      </c>
      <c r="G332" s="61" t="s">
        <v>0</v>
      </c>
      <c r="H332" s="35">
        <v>1</v>
      </c>
      <c r="I332" s="35" t="s">
        <v>26</v>
      </c>
      <c r="J332" s="62">
        <v>15000000</v>
      </c>
      <c r="K332" s="54">
        <f t="shared" si="89"/>
        <v>15000000</v>
      </c>
      <c r="L332" s="16" t="s">
        <v>286</v>
      </c>
      <c r="N332" s="185" t="str">
        <f t="shared" ref="N332:N388" si="90">IF(F332="","",G332&amp;"/"&amp;I332)</f>
        <v>paket/hari</v>
      </c>
      <c r="O332" s="185">
        <f t="shared" ref="O332:O388" si="91">IF(G332="","",F332*H332)</f>
        <v>1</v>
      </c>
      <c r="P332" s="185" t="str">
        <f t="shared" ref="P332:P388" si="92">IF(F332="","",F332&amp;" "&amp;G332&amp;" x "&amp;H332&amp;" "&amp;I332)</f>
        <v>1 paket x 1 hari</v>
      </c>
      <c r="R332" s="190">
        <f t="shared" ref="R332:R388" si="93">IF(J332="","",J332*(100/111))</f>
        <v>13513513.513513513</v>
      </c>
      <c r="S332" s="188">
        <v>13500000</v>
      </c>
    </row>
    <row r="333" spans="2:19" ht="30" customHeight="1" x14ac:dyDescent="0.25">
      <c r="B333" s="84"/>
      <c r="C333" s="85"/>
      <c r="D333" s="169" t="s">
        <v>8</v>
      </c>
      <c r="E333" s="166" t="s">
        <v>53</v>
      </c>
      <c r="F333" s="165"/>
      <c r="G333" s="165"/>
      <c r="H333" s="165"/>
      <c r="I333" s="165"/>
      <c r="J333" s="165"/>
      <c r="K333" s="167"/>
      <c r="L333" s="132"/>
      <c r="N333" s="185" t="str">
        <f t="shared" si="90"/>
        <v/>
      </c>
      <c r="O333" s="185" t="str">
        <f t="shared" si="91"/>
        <v/>
      </c>
      <c r="P333" s="185" t="str">
        <f t="shared" si="92"/>
        <v/>
      </c>
      <c r="R333" s="190" t="str">
        <f t="shared" si="93"/>
        <v/>
      </c>
    </row>
    <row r="334" spans="2:19" ht="30" customHeight="1" x14ac:dyDescent="0.25">
      <c r="B334" s="84"/>
      <c r="C334" s="85"/>
      <c r="D334" s="110">
        <v>1</v>
      </c>
      <c r="E334" s="16" t="s">
        <v>28</v>
      </c>
      <c r="F334" s="35">
        <v>1</v>
      </c>
      <c r="G334" s="61" t="s">
        <v>13</v>
      </c>
      <c r="H334" s="35">
        <v>1</v>
      </c>
      <c r="I334" s="35" t="s">
        <v>36</v>
      </c>
      <c r="J334" s="62">
        <v>1500000</v>
      </c>
      <c r="K334" s="54">
        <f>F334*H334*J334</f>
        <v>1500000</v>
      </c>
      <c r="L334" s="132" t="s">
        <v>310</v>
      </c>
      <c r="N334" s="185" t="str">
        <f t="shared" si="90"/>
        <v>orang/kali</v>
      </c>
      <c r="O334" s="185">
        <f t="shared" si="91"/>
        <v>1</v>
      </c>
      <c r="P334" s="185" t="str">
        <f t="shared" si="92"/>
        <v>1 orang x 1 kali</v>
      </c>
      <c r="R334" s="190">
        <f t="shared" si="93"/>
        <v>1351351.3513513515</v>
      </c>
      <c r="S334" s="188">
        <v>1350000</v>
      </c>
    </row>
    <row r="335" spans="2:19" ht="30" customHeight="1" x14ac:dyDescent="0.25">
      <c r="B335" s="84"/>
      <c r="C335" s="85"/>
      <c r="D335" s="110">
        <f>D334+1</f>
        <v>2</v>
      </c>
      <c r="E335" s="16" t="s">
        <v>144</v>
      </c>
      <c r="F335" s="35">
        <v>1</v>
      </c>
      <c r="G335" s="61" t="s">
        <v>3</v>
      </c>
      <c r="H335" s="35">
        <v>1</v>
      </c>
      <c r="I335" s="35" t="s">
        <v>36</v>
      </c>
      <c r="J335" s="62">
        <v>7500000</v>
      </c>
      <c r="K335" s="54">
        <f t="shared" ref="K335:K340" si="94">F335*H335*J335</f>
        <v>7500000</v>
      </c>
      <c r="L335" s="132" t="s">
        <v>310</v>
      </c>
      <c r="N335" s="185" t="str">
        <f t="shared" si="90"/>
        <v>group/kali</v>
      </c>
      <c r="O335" s="185">
        <f t="shared" si="91"/>
        <v>1</v>
      </c>
      <c r="P335" s="185" t="str">
        <f t="shared" si="92"/>
        <v>1 group x 1 kali</v>
      </c>
      <c r="R335" s="190">
        <f t="shared" si="93"/>
        <v>6756756.7567567565</v>
      </c>
      <c r="S335" s="188">
        <v>6750000</v>
      </c>
    </row>
    <row r="336" spans="2:19" ht="30" customHeight="1" x14ac:dyDescent="0.25">
      <c r="B336" s="84"/>
      <c r="C336" s="85"/>
      <c r="D336" s="110">
        <f t="shared" ref="D336:D340" si="95">D335+1</f>
        <v>3</v>
      </c>
      <c r="E336" s="16" t="s">
        <v>145</v>
      </c>
      <c r="F336" s="35">
        <v>8</v>
      </c>
      <c r="G336" s="61" t="s">
        <v>13</v>
      </c>
      <c r="H336" s="35">
        <v>1</v>
      </c>
      <c r="I336" s="35" t="s">
        <v>36</v>
      </c>
      <c r="J336" s="62">
        <v>600000</v>
      </c>
      <c r="K336" s="54">
        <f t="shared" si="94"/>
        <v>4800000</v>
      </c>
      <c r="L336" s="132" t="s">
        <v>310</v>
      </c>
      <c r="N336" s="185" t="str">
        <f t="shared" si="90"/>
        <v>orang/kali</v>
      </c>
      <c r="O336" s="185">
        <f t="shared" si="91"/>
        <v>8</v>
      </c>
      <c r="P336" s="185" t="str">
        <f t="shared" si="92"/>
        <v>8 orang x 1 kali</v>
      </c>
      <c r="R336" s="190">
        <f t="shared" si="93"/>
        <v>540540.54054054059</v>
      </c>
      <c r="S336" s="188">
        <v>540000</v>
      </c>
    </row>
    <row r="337" spans="2:19" ht="30" customHeight="1" x14ac:dyDescent="0.25">
      <c r="B337" s="84"/>
      <c r="C337" s="85"/>
      <c r="D337" s="110">
        <f t="shared" si="95"/>
        <v>4</v>
      </c>
      <c r="E337" s="16" t="s">
        <v>134</v>
      </c>
      <c r="F337" s="35">
        <v>2</v>
      </c>
      <c r="G337" s="61" t="s">
        <v>13</v>
      </c>
      <c r="H337" s="35">
        <v>1</v>
      </c>
      <c r="I337" s="35" t="s">
        <v>36</v>
      </c>
      <c r="J337" s="53">
        <v>3000000</v>
      </c>
      <c r="K337" s="54">
        <f t="shared" si="94"/>
        <v>6000000</v>
      </c>
      <c r="L337" s="132" t="s">
        <v>310</v>
      </c>
      <c r="N337" s="185" t="str">
        <f t="shared" si="90"/>
        <v>orang/kali</v>
      </c>
      <c r="O337" s="185">
        <f t="shared" si="91"/>
        <v>2</v>
      </c>
      <c r="P337" s="185" t="str">
        <f t="shared" si="92"/>
        <v>2 orang x 1 kali</v>
      </c>
      <c r="R337" s="190">
        <f t="shared" si="93"/>
        <v>2702702.702702703</v>
      </c>
      <c r="S337" s="188">
        <v>2700000</v>
      </c>
    </row>
    <row r="338" spans="2:19" ht="30" customHeight="1" x14ac:dyDescent="0.25">
      <c r="B338" s="84"/>
      <c r="C338" s="85"/>
      <c r="D338" s="110">
        <f t="shared" si="95"/>
        <v>5</v>
      </c>
      <c r="E338" s="12" t="s">
        <v>141</v>
      </c>
      <c r="F338" s="35">
        <v>4</v>
      </c>
      <c r="G338" s="35" t="s">
        <v>13</v>
      </c>
      <c r="H338" s="35">
        <v>1</v>
      </c>
      <c r="I338" s="35" t="s">
        <v>46</v>
      </c>
      <c r="J338" s="53">
        <v>5000000</v>
      </c>
      <c r="K338" s="54">
        <f t="shared" si="94"/>
        <v>20000000</v>
      </c>
      <c r="L338" s="132" t="s">
        <v>310</v>
      </c>
      <c r="N338" s="185" t="str">
        <f t="shared" si="90"/>
        <v>orang/show</v>
      </c>
      <c r="O338" s="185">
        <f t="shared" si="91"/>
        <v>4</v>
      </c>
      <c r="P338" s="185" t="str">
        <f t="shared" si="92"/>
        <v>4 orang x 1 show</v>
      </c>
      <c r="R338" s="190">
        <f t="shared" si="93"/>
        <v>4504504.5045045046</v>
      </c>
      <c r="S338" s="188">
        <v>4500000</v>
      </c>
    </row>
    <row r="339" spans="2:19" ht="30" customHeight="1" x14ac:dyDescent="0.25">
      <c r="B339" s="84"/>
      <c r="C339" s="85"/>
      <c r="D339" s="110">
        <f t="shared" si="95"/>
        <v>6</v>
      </c>
      <c r="E339" s="12" t="s">
        <v>142</v>
      </c>
      <c r="F339" s="35">
        <v>5</v>
      </c>
      <c r="G339" s="35" t="s">
        <v>13</v>
      </c>
      <c r="H339" s="35">
        <v>1</v>
      </c>
      <c r="I339" s="35" t="s">
        <v>25</v>
      </c>
      <c r="J339" s="53">
        <v>2000000</v>
      </c>
      <c r="K339" s="54">
        <f t="shared" si="94"/>
        <v>10000000</v>
      </c>
      <c r="L339" s="182" t="s">
        <v>310</v>
      </c>
      <c r="N339" s="185" t="str">
        <f t="shared" si="90"/>
        <v>orang/keg</v>
      </c>
      <c r="O339" s="185">
        <f t="shared" si="91"/>
        <v>5</v>
      </c>
      <c r="P339" s="185" t="str">
        <f t="shared" si="92"/>
        <v>5 orang x 1 keg</v>
      </c>
      <c r="R339" s="190">
        <f t="shared" si="93"/>
        <v>1801801.8018018019</v>
      </c>
      <c r="S339" s="188">
        <v>1800000</v>
      </c>
    </row>
    <row r="340" spans="2:19" ht="30" customHeight="1" thickBot="1" x14ac:dyDescent="0.3">
      <c r="B340" s="170"/>
      <c r="C340" s="127"/>
      <c r="D340" s="115">
        <f t="shared" si="95"/>
        <v>7</v>
      </c>
      <c r="E340" s="57" t="s">
        <v>70</v>
      </c>
      <c r="F340" s="37">
        <v>6</v>
      </c>
      <c r="G340" s="37" t="s">
        <v>13</v>
      </c>
      <c r="H340" s="37">
        <v>1</v>
      </c>
      <c r="I340" s="37" t="s">
        <v>25</v>
      </c>
      <c r="J340" s="58">
        <v>250000</v>
      </c>
      <c r="K340" s="59">
        <f t="shared" si="94"/>
        <v>1500000</v>
      </c>
      <c r="L340" s="132" t="s">
        <v>310</v>
      </c>
      <c r="N340" s="185" t="str">
        <f t="shared" si="90"/>
        <v>orang/keg</v>
      </c>
      <c r="O340" s="185">
        <f t="shared" si="91"/>
        <v>6</v>
      </c>
      <c r="P340" s="185" t="str">
        <f t="shared" si="92"/>
        <v>6 orang x 1 keg</v>
      </c>
      <c r="R340" s="190">
        <f t="shared" si="93"/>
        <v>225225.22522522524</v>
      </c>
      <c r="S340" s="188">
        <v>225000</v>
      </c>
    </row>
    <row r="341" spans="2:19" ht="16.8" thickBot="1" x14ac:dyDescent="0.3">
      <c r="B341" s="153"/>
      <c r="C341" s="154"/>
      <c r="D341" s="154"/>
      <c r="E341" s="6"/>
      <c r="F341" s="3"/>
      <c r="G341" s="4"/>
      <c r="H341" s="4"/>
      <c r="I341" s="4"/>
      <c r="J341" s="5"/>
      <c r="K341" s="164"/>
      <c r="L341" s="183"/>
      <c r="N341" s="185" t="str">
        <f t="shared" si="90"/>
        <v/>
      </c>
      <c r="O341" s="185" t="str">
        <f t="shared" si="91"/>
        <v/>
      </c>
      <c r="P341" s="185" t="str">
        <f t="shared" si="92"/>
        <v/>
      </c>
      <c r="R341" s="190" t="str">
        <f t="shared" si="93"/>
        <v/>
      </c>
    </row>
    <row r="342" spans="2:19" ht="25.05" customHeight="1" x14ac:dyDescent="0.25">
      <c r="B342" s="81"/>
      <c r="C342" s="82" t="s">
        <v>5</v>
      </c>
      <c r="D342" s="83"/>
      <c r="E342" s="282" t="s">
        <v>157</v>
      </c>
      <c r="F342" s="282"/>
      <c r="G342" s="282"/>
      <c r="H342" s="282"/>
      <c r="I342" s="282"/>
      <c r="J342" s="10"/>
      <c r="K342" s="97">
        <f>SUM(K343:K360)</f>
        <v>155300000</v>
      </c>
      <c r="L342" s="181"/>
      <c r="N342" s="185" t="str">
        <f t="shared" si="90"/>
        <v/>
      </c>
      <c r="O342" s="185" t="str">
        <f t="shared" si="91"/>
        <v/>
      </c>
      <c r="P342" s="185" t="str">
        <f t="shared" si="92"/>
        <v/>
      </c>
      <c r="R342" s="190" t="str">
        <f t="shared" si="93"/>
        <v/>
      </c>
    </row>
    <row r="343" spans="2:19" ht="25.05" customHeight="1" x14ac:dyDescent="0.25">
      <c r="B343" s="84"/>
      <c r="C343" s="85"/>
      <c r="D343" s="169" t="s">
        <v>5</v>
      </c>
      <c r="E343" s="166" t="s">
        <v>121</v>
      </c>
      <c r="F343" s="165"/>
      <c r="G343" s="165"/>
      <c r="H343" s="165"/>
      <c r="I343" s="165"/>
      <c r="J343" s="165"/>
      <c r="K343" s="167"/>
      <c r="L343" s="132"/>
      <c r="N343" s="185" t="str">
        <f t="shared" si="90"/>
        <v/>
      </c>
      <c r="O343" s="185" t="str">
        <f t="shared" si="91"/>
        <v/>
      </c>
      <c r="P343" s="185" t="str">
        <f t="shared" si="92"/>
        <v/>
      </c>
      <c r="R343" s="190" t="str">
        <f t="shared" si="93"/>
        <v/>
      </c>
    </row>
    <row r="344" spans="2:19" ht="32.4" x14ac:dyDescent="0.25">
      <c r="B344" s="84"/>
      <c r="C344" s="85"/>
      <c r="D344" s="110">
        <v>1</v>
      </c>
      <c r="E344" s="16" t="s">
        <v>149</v>
      </c>
      <c r="F344" s="35">
        <v>200</v>
      </c>
      <c r="G344" s="61" t="s">
        <v>11</v>
      </c>
      <c r="H344" s="35">
        <v>1</v>
      </c>
      <c r="I344" s="35" t="s">
        <v>36</v>
      </c>
      <c r="J344" s="62">
        <v>335000</v>
      </c>
      <c r="K344" s="54">
        <f t="shared" ref="K344" si="96">F344*H344*J344</f>
        <v>67000000</v>
      </c>
      <c r="L344" s="132" t="s">
        <v>311</v>
      </c>
      <c r="N344" s="185" t="str">
        <f t="shared" si="90"/>
        <v>pax/kali</v>
      </c>
      <c r="O344" s="185">
        <f t="shared" si="91"/>
        <v>200</v>
      </c>
      <c r="P344" s="185" t="str">
        <f t="shared" si="92"/>
        <v>200 pax x 1 kali</v>
      </c>
      <c r="R344" s="190">
        <f t="shared" si="93"/>
        <v>301801.80180180183</v>
      </c>
      <c r="S344" s="188">
        <v>300000</v>
      </c>
    </row>
    <row r="345" spans="2:19" ht="25.05" customHeight="1" x14ac:dyDescent="0.25">
      <c r="B345" s="84"/>
      <c r="C345" s="85"/>
      <c r="D345" s="169" t="s">
        <v>6</v>
      </c>
      <c r="E345" s="166" t="s">
        <v>118</v>
      </c>
      <c r="F345" s="165"/>
      <c r="G345" s="165"/>
      <c r="H345" s="165"/>
      <c r="I345" s="165"/>
      <c r="J345" s="165"/>
      <c r="K345" s="167"/>
      <c r="L345" s="132"/>
      <c r="N345" s="185" t="str">
        <f t="shared" si="90"/>
        <v/>
      </c>
      <c r="O345" s="185" t="str">
        <f t="shared" si="91"/>
        <v/>
      </c>
      <c r="P345" s="185" t="str">
        <f t="shared" si="92"/>
        <v/>
      </c>
      <c r="R345" s="190" t="str">
        <f t="shared" si="93"/>
        <v/>
      </c>
    </row>
    <row r="346" spans="2:19" ht="32.4" x14ac:dyDescent="0.25">
      <c r="B346" s="84"/>
      <c r="C346" s="85"/>
      <c r="D346" s="110">
        <v>1</v>
      </c>
      <c r="E346" s="16" t="s">
        <v>156</v>
      </c>
      <c r="F346" s="35">
        <v>12</v>
      </c>
      <c r="G346" s="61" t="s">
        <v>57</v>
      </c>
      <c r="H346" s="35">
        <v>1</v>
      </c>
      <c r="I346" s="35" t="s">
        <v>26</v>
      </c>
      <c r="J346" s="62">
        <v>1000000</v>
      </c>
      <c r="K346" s="54">
        <f t="shared" ref="K346:K349" si="97">F346*H346*J346</f>
        <v>12000000</v>
      </c>
      <c r="L346" s="144" t="s">
        <v>243</v>
      </c>
      <c r="N346" s="185" t="str">
        <f t="shared" si="90"/>
        <v>m2/hari</v>
      </c>
      <c r="O346" s="185">
        <f t="shared" si="91"/>
        <v>12</v>
      </c>
      <c r="P346" s="185" t="str">
        <f t="shared" si="92"/>
        <v>12 m2 x 1 hari</v>
      </c>
      <c r="R346" s="190">
        <f t="shared" si="93"/>
        <v>900900.90090090095</v>
      </c>
      <c r="S346" s="188">
        <v>900000</v>
      </c>
    </row>
    <row r="347" spans="2:19" ht="48.6" x14ac:dyDescent="0.25">
      <c r="B347" s="84"/>
      <c r="C347" s="85"/>
      <c r="D347" s="110">
        <f>D346+1</f>
        <v>2</v>
      </c>
      <c r="E347" s="12" t="s">
        <v>122</v>
      </c>
      <c r="F347" s="35">
        <v>1</v>
      </c>
      <c r="G347" s="35" t="s">
        <v>1</v>
      </c>
      <c r="H347" s="35">
        <v>1</v>
      </c>
      <c r="I347" s="35" t="s">
        <v>26</v>
      </c>
      <c r="J347" s="53">
        <v>5000000</v>
      </c>
      <c r="K347" s="54">
        <f t="shared" si="97"/>
        <v>5000000</v>
      </c>
      <c r="L347" s="143" t="s">
        <v>307</v>
      </c>
      <c r="N347" s="185" t="str">
        <f t="shared" si="90"/>
        <v>set/hari</v>
      </c>
      <c r="O347" s="185">
        <f t="shared" si="91"/>
        <v>1</v>
      </c>
      <c r="P347" s="185" t="str">
        <f t="shared" si="92"/>
        <v>1 set x 1 hari</v>
      </c>
      <c r="R347" s="190">
        <f t="shared" si="93"/>
        <v>4504504.5045045046</v>
      </c>
      <c r="S347" s="188">
        <v>4500000</v>
      </c>
    </row>
    <row r="348" spans="2:19" ht="32.4" x14ac:dyDescent="0.25">
      <c r="B348" s="84"/>
      <c r="C348" s="85"/>
      <c r="D348" s="110">
        <f>D347+1</f>
        <v>3</v>
      </c>
      <c r="E348" s="12" t="s">
        <v>150</v>
      </c>
      <c r="F348" s="35">
        <v>1</v>
      </c>
      <c r="G348" s="35" t="s">
        <v>1</v>
      </c>
      <c r="H348" s="35">
        <v>1</v>
      </c>
      <c r="I348" s="35" t="s">
        <v>25</v>
      </c>
      <c r="J348" s="53">
        <v>5000000</v>
      </c>
      <c r="K348" s="54">
        <f t="shared" si="97"/>
        <v>5000000</v>
      </c>
      <c r="L348" s="132" t="s">
        <v>308</v>
      </c>
      <c r="N348" s="185" t="str">
        <f t="shared" si="90"/>
        <v>set/keg</v>
      </c>
      <c r="O348" s="185">
        <f t="shared" si="91"/>
        <v>1</v>
      </c>
      <c r="P348" s="185" t="str">
        <f t="shared" si="92"/>
        <v>1 set x 1 keg</v>
      </c>
      <c r="R348" s="190">
        <f t="shared" si="93"/>
        <v>4504504.5045045046</v>
      </c>
      <c r="S348" s="188">
        <v>4500000</v>
      </c>
    </row>
    <row r="349" spans="2:19" ht="25.05" customHeight="1" x14ac:dyDescent="0.25">
      <c r="B349" s="84"/>
      <c r="C349" s="85"/>
      <c r="D349" s="110">
        <f t="shared" ref="D349" si="98">D348+1</f>
        <v>4</v>
      </c>
      <c r="E349" s="12" t="s">
        <v>139</v>
      </c>
      <c r="F349" s="35">
        <v>3</v>
      </c>
      <c r="G349" s="35" t="s">
        <v>2</v>
      </c>
      <c r="H349" s="35">
        <v>1</v>
      </c>
      <c r="I349" s="35" t="s">
        <v>36</v>
      </c>
      <c r="J349" s="53">
        <v>1000000</v>
      </c>
      <c r="K349" s="54">
        <f t="shared" si="97"/>
        <v>3000000</v>
      </c>
      <c r="L349" s="132" t="s">
        <v>309</v>
      </c>
      <c r="N349" s="185" t="str">
        <f t="shared" si="90"/>
        <v>unit/kali</v>
      </c>
      <c r="O349" s="185">
        <f t="shared" si="91"/>
        <v>3</v>
      </c>
      <c r="P349" s="185" t="str">
        <f t="shared" si="92"/>
        <v>3 unit x 1 kali</v>
      </c>
      <c r="R349" s="190">
        <f t="shared" si="93"/>
        <v>900900.90090090095</v>
      </c>
      <c r="S349" s="188">
        <v>900000</v>
      </c>
    </row>
    <row r="350" spans="2:19" ht="25.05" customHeight="1" x14ac:dyDescent="0.25">
      <c r="B350" s="84"/>
      <c r="C350" s="85"/>
      <c r="D350" s="169" t="s">
        <v>7</v>
      </c>
      <c r="E350" s="168" t="s">
        <v>196</v>
      </c>
      <c r="F350" s="165"/>
      <c r="G350" s="165"/>
      <c r="H350" s="165"/>
      <c r="I350" s="165"/>
      <c r="J350" s="165"/>
      <c r="K350" s="167"/>
      <c r="L350" s="132"/>
      <c r="N350" s="185" t="str">
        <f t="shared" si="90"/>
        <v/>
      </c>
      <c r="O350" s="185" t="str">
        <f t="shared" si="91"/>
        <v/>
      </c>
      <c r="P350" s="185" t="str">
        <f t="shared" si="92"/>
        <v/>
      </c>
      <c r="R350" s="190" t="str">
        <f t="shared" si="93"/>
        <v/>
      </c>
    </row>
    <row r="351" spans="2:19" ht="64.8" x14ac:dyDescent="0.25">
      <c r="B351" s="84"/>
      <c r="C351" s="85"/>
      <c r="D351" s="110">
        <v>1</v>
      </c>
      <c r="E351" s="16" t="s">
        <v>116</v>
      </c>
      <c r="F351" s="35">
        <v>1</v>
      </c>
      <c r="G351" s="61" t="s">
        <v>0</v>
      </c>
      <c r="H351" s="35">
        <v>1</v>
      </c>
      <c r="I351" s="35" t="s">
        <v>26</v>
      </c>
      <c r="J351" s="62">
        <v>7500000</v>
      </c>
      <c r="K351" s="54">
        <f t="shared" ref="K351:K352" si="99">F351*H351*J351</f>
        <v>7500000</v>
      </c>
      <c r="L351" s="16" t="s">
        <v>285</v>
      </c>
      <c r="N351" s="185" t="str">
        <f t="shared" si="90"/>
        <v>paket/hari</v>
      </c>
      <c r="O351" s="185">
        <f t="shared" si="91"/>
        <v>1</v>
      </c>
      <c r="P351" s="185" t="str">
        <f t="shared" si="92"/>
        <v>1 paket x 1 hari</v>
      </c>
      <c r="R351" s="190">
        <f t="shared" si="93"/>
        <v>6756756.7567567565</v>
      </c>
      <c r="S351" s="188">
        <v>6750000</v>
      </c>
    </row>
    <row r="352" spans="2:19" ht="64.8" x14ac:dyDescent="0.25">
      <c r="B352" s="84"/>
      <c r="C352" s="85"/>
      <c r="D352" s="110">
        <v>2</v>
      </c>
      <c r="E352" s="16" t="s">
        <v>129</v>
      </c>
      <c r="F352" s="35">
        <v>1</v>
      </c>
      <c r="G352" s="61" t="s">
        <v>0</v>
      </c>
      <c r="H352" s="35">
        <v>1</v>
      </c>
      <c r="I352" s="35" t="s">
        <v>26</v>
      </c>
      <c r="J352" s="62">
        <v>15000000</v>
      </c>
      <c r="K352" s="54">
        <f t="shared" si="99"/>
        <v>15000000</v>
      </c>
      <c r="L352" s="16" t="s">
        <v>286</v>
      </c>
      <c r="N352" s="185" t="str">
        <f t="shared" si="90"/>
        <v>paket/hari</v>
      </c>
      <c r="O352" s="185">
        <f t="shared" si="91"/>
        <v>1</v>
      </c>
      <c r="P352" s="185" t="str">
        <f t="shared" si="92"/>
        <v>1 paket x 1 hari</v>
      </c>
      <c r="R352" s="190">
        <f t="shared" si="93"/>
        <v>13513513.513513513</v>
      </c>
      <c r="S352" s="188">
        <v>13500000</v>
      </c>
    </row>
    <row r="353" spans="2:19" ht="25.05" customHeight="1" x14ac:dyDescent="0.25">
      <c r="B353" s="84"/>
      <c r="C353" s="85"/>
      <c r="D353" s="169" t="s">
        <v>8</v>
      </c>
      <c r="E353" s="166" t="s">
        <v>53</v>
      </c>
      <c r="F353" s="165"/>
      <c r="G353" s="165"/>
      <c r="H353" s="165"/>
      <c r="I353" s="165"/>
      <c r="J353" s="165"/>
      <c r="K353" s="167"/>
      <c r="N353" s="185" t="str">
        <f t="shared" si="90"/>
        <v/>
      </c>
      <c r="O353" s="185" t="str">
        <f t="shared" si="91"/>
        <v/>
      </c>
      <c r="P353" s="185" t="str">
        <f t="shared" si="92"/>
        <v/>
      </c>
      <c r="R353" s="190" t="str">
        <f t="shared" si="93"/>
        <v/>
      </c>
    </row>
    <row r="354" spans="2:19" ht="25.05" customHeight="1" x14ac:dyDescent="0.25">
      <c r="B354" s="84"/>
      <c r="C354" s="85"/>
      <c r="D354" s="110">
        <v>1</v>
      </c>
      <c r="E354" s="16" t="s">
        <v>28</v>
      </c>
      <c r="F354" s="35">
        <v>1</v>
      </c>
      <c r="G354" s="61" t="s">
        <v>13</v>
      </c>
      <c r="H354" s="35">
        <v>1</v>
      </c>
      <c r="I354" s="35" t="s">
        <v>36</v>
      </c>
      <c r="J354" s="62">
        <v>1500000</v>
      </c>
      <c r="K354" s="54">
        <f>F354*H354*J354</f>
        <v>1500000</v>
      </c>
      <c r="L354" s="132" t="s">
        <v>310</v>
      </c>
      <c r="N354" s="185" t="str">
        <f t="shared" si="90"/>
        <v>orang/kali</v>
      </c>
      <c r="O354" s="185">
        <f t="shared" si="91"/>
        <v>1</v>
      </c>
      <c r="P354" s="185" t="str">
        <f t="shared" si="92"/>
        <v>1 orang x 1 kali</v>
      </c>
      <c r="R354" s="190">
        <f t="shared" si="93"/>
        <v>1351351.3513513515</v>
      </c>
      <c r="S354" s="188">
        <v>1350000</v>
      </c>
    </row>
    <row r="355" spans="2:19" ht="25.05" customHeight="1" x14ac:dyDescent="0.25">
      <c r="B355" s="84"/>
      <c r="C355" s="85"/>
      <c r="D355" s="110">
        <f>D354+1</f>
        <v>2</v>
      </c>
      <c r="E355" s="16" t="s">
        <v>144</v>
      </c>
      <c r="F355" s="35">
        <v>1</v>
      </c>
      <c r="G355" s="61" t="s">
        <v>3</v>
      </c>
      <c r="H355" s="35">
        <v>1</v>
      </c>
      <c r="I355" s="35" t="s">
        <v>36</v>
      </c>
      <c r="J355" s="62">
        <v>7500000</v>
      </c>
      <c r="K355" s="54">
        <f t="shared" ref="K355:K357" si="100">F355*H355*J355</f>
        <v>7500000</v>
      </c>
      <c r="L355" s="132" t="s">
        <v>310</v>
      </c>
      <c r="N355" s="185" t="str">
        <f t="shared" si="90"/>
        <v>group/kali</v>
      </c>
      <c r="O355" s="185">
        <f t="shared" si="91"/>
        <v>1</v>
      </c>
      <c r="P355" s="185" t="str">
        <f t="shared" si="92"/>
        <v>1 group x 1 kali</v>
      </c>
      <c r="R355" s="190">
        <f t="shared" si="93"/>
        <v>6756756.7567567565</v>
      </c>
      <c r="S355" s="188">
        <v>6750000</v>
      </c>
    </row>
    <row r="356" spans="2:19" ht="25.05" customHeight="1" x14ac:dyDescent="0.25">
      <c r="B356" s="84"/>
      <c r="C356" s="85"/>
      <c r="D356" s="110">
        <f t="shared" ref="D356:D360" si="101">D355+1</f>
        <v>3</v>
      </c>
      <c r="E356" s="16" t="s">
        <v>145</v>
      </c>
      <c r="F356" s="35">
        <v>3</v>
      </c>
      <c r="G356" s="61" t="s">
        <v>13</v>
      </c>
      <c r="H356" s="35">
        <v>1</v>
      </c>
      <c r="I356" s="35" t="s">
        <v>36</v>
      </c>
      <c r="J356" s="62">
        <v>600000</v>
      </c>
      <c r="K356" s="54">
        <f t="shared" si="100"/>
        <v>1800000</v>
      </c>
      <c r="L356" s="132" t="s">
        <v>310</v>
      </c>
      <c r="N356" s="185" t="str">
        <f t="shared" si="90"/>
        <v>orang/kali</v>
      </c>
      <c r="O356" s="185">
        <f t="shared" si="91"/>
        <v>3</v>
      </c>
      <c r="P356" s="185" t="str">
        <f t="shared" si="92"/>
        <v>3 orang x 1 kali</v>
      </c>
      <c r="R356" s="190">
        <f t="shared" si="93"/>
        <v>540540.54054054059</v>
      </c>
      <c r="S356" s="188">
        <v>540000</v>
      </c>
    </row>
    <row r="357" spans="2:19" ht="25.05" customHeight="1" x14ac:dyDescent="0.25">
      <c r="B357" s="84"/>
      <c r="C357" s="85"/>
      <c r="D357" s="110">
        <f t="shared" si="101"/>
        <v>4</v>
      </c>
      <c r="E357" s="16" t="s">
        <v>134</v>
      </c>
      <c r="F357" s="35">
        <v>1</v>
      </c>
      <c r="G357" s="61" t="s">
        <v>13</v>
      </c>
      <c r="H357" s="35">
        <v>1</v>
      </c>
      <c r="I357" s="35" t="s">
        <v>36</v>
      </c>
      <c r="J357" s="53">
        <v>3000000</v>
      </c>
      <c r="K357" s="54">
        <f t="shared" si="100"/>
        <v>3000000</v>
      </c>
      <c r="L357" s="132" t="s">
        <v>310</v>
      </c>
      <c r="N357" s="185" t="str">
        <f t="shared" si="90"/>
        <v>orang/kali</v>
      </c>
      <c r="O357" s="185">
        <f t="shared" si="91"/>
        <v>1</v>
      </c>
      <c r="P357" s="185" t="str">
        <f t="shared" si="92"/>
        <v>1 orang x 1 kali</v>
      </c>
      <c r="R357" s="190">
        <f t="shared" si="93"/>
        <v>2702702.702702703</v>
      </c>
      <c r="S357" s="188">
        <v>2700000</v>
      </c>
    </row>
    <row r="358" spans="2:19" ht="25.05" customHeight="1" x14ac:dyDescent="0.25">
      <c r="B358" s="84"/>
      <c r="C358" s="85"/>
      <c r="D358" s="110">
        <f t="shared" si="101"/>
        <v>5</v>
      </c>
      <c r="E358" s="12" t="s">
        <v>141</v>
      </c>
      <c r="F358" s="35">
        <v>3</v>
      </c>
      <c r="G358" s="35" t="s">
        <v>13</v>
      </c>
      <c r="H358" s="35">
        <v>1</v>
      </c>
      <c r="I358" s="35" t="s">
        <v>46</v>
      </c>
      <c r="J358" s="53">
        <v>5000000</v>
      </c>
      <c r="K358" s="54">
        <f>F358*H358*J358</f>
        <v>15000000</v>
      </c>
      <c r="L358" s="132" t="s">
        <v>310</v>
      </c>
      <c r="N358" s="185" t="str">
        <f t="shared" si="90"/>
        <v>orang/show</v>
      </c>
      <c r="O358" s="185">
        <f t="shared" si="91"/>
        <v>3</v>
      </c>
      <c r="P358" s="185" t="str">
        <f t="shared" si="92"/>
        <v>3 orang x 1 show</v>
      </c>
      <c r="R358" s="190">
        <f t="shared" si="93"/>
        <v>4504504.5045045046</v>
      </c>
      <c r="S358" s="188">
        <v>4500000</v>
      </c>
    </row>
    <row r="359" spans="2:19" ht="25.05" customHeight="1" x14ac:dyDescent="0.25">
      <c r="B359" s="84"/>
      <c r="C359" s="85"/>
      <c r="D359" s="110">
        <f t="shared" si="101"/>
        <v>6</v>
      </c>
      <c r="E359" s="12" t="s">
        <v>142</v>
      </c>
      <c r="F359" s="35">
        <v>5</v>
      </c>
      <c r="G359" s="35" t="s">
        <v>13</v>
      </c>
      <c r="H359" s="35">
        <v>1</v>
      </c>
      <c r="I359" s="35" t="s">
        <v>25</v>
      </c>
      <c r="J359" s="53">
        <v>2000000</v>
      </c>
      <c r="K359" s="54">
        <f>F359*H359*J359</f>
        <v>10000000</v>
      </c>
      <c r="L359" s="132" t="s">
        <v>310</v>
      </c>
      <c r="N359" s="185" t="str">
        <f t="shared" si="90"/>
        <v>orang/keg</v>
      </c>
      <c r="O359" s="185">
        <f t="shared" si="91"/>
        <v>5</v>
      </c>
      <c r="P359" s="185" t="str">
        <f t="shared" si="92"/>
        <v>5 orang x 1 keg</v>
      </c>
      <c r="R359" s="190">
        <f t="shared" si="93"/>
        <v>1801801.8018018019</v>
      </c>
      <c r="S359" s="188">
        <v>1800000</v>
      </c>
    </row>
    <row r="360" spans="2:19" ht="25.05" customHeight="1" thickBot="1" x14ac:dyDescent="0.3">
      <c r="B360" s="170"/>
      <c r="C360" s="127"/>
      <c r="D360" s="115">
        <f t="shared" si="101"/>
        <v>7</v>
      </c>
      <c r="E360" s="57" t="s">
        <v>70</v>
      </c>
      <c r="F360" s="37">
        <v>4</v>
      </c>
      <c r="G360" s="37" t="s">
        <v>13</v>
      </c>
      <c r="H360" s="37">
        <v>1</v>
      </c>
      <c r="I360" s="37" t="s">
        <v>25</v>
      </c>
      <c r="J360" s="58">
        <v>250000</v>
      </c>
      <c r="K360" s="59">
        <v>2000000</v>
      </c>
      <c r="L360" s="182" t="s">
        <v>310</v>
      </c>
      <c r="N360" s="185" t="str">
        <f t="shared" si="90"/>
        <v>orang/keg</v>
      </c>
      <c r="O360" s="185">
        <f t="shared" si="91"/>
        <v>4</v>
      </c>
      <c r="P360" s="185" t="str">
        <f t="shared" si="92"/>
        <v>4 orang x 1 keg</v>
      </c>
      <c r="R360" s="190">
        <f t="shared" si="93"/>
        <v>225225.22522522524</v>
      </c>
      <c r="S360" s="188">
        <v>225000</v>
      </c>
    </row>
    <row r="361" spans="2:19" ht="16.8" thickBot="1" x14ac:dyDescent="0.3">
      <c r="B361" s="153"/>
      <c r="C361" s="154"/>
      <c r="D361" s="154"/>
      <c r="E361" s="6"/>
      <c r="F361" s="3"/>
      <c r="G361" s="4"/>
      <c r="H361" s="4"/>
      <c r="I361" s="4"/>
      <c r="J361" s="5"/>
      <c r="K361" s="164"/>
      <c r="L361" s="183"/>
      <c r="N361" s="185" t="str">
        <f t="shared" si="90"/>
        <v/>
      </c>
      <c r="O361" s="185" t="str">
        <f t="shared" si="91"/>
        <v/>
      </c>
      <c r="P361" s="185" t="str">
        <f t="shared" si="92"/>
        <v/>
      </c>
      <c r="R361" s="190" t="str">
        <f t="shared" si="93"/>
        <v/>
      </c>
    </row>
    <row r="362" spans="2:19" ht="30" customHeight="1" x14ac:dyDescent="0.25">
      <c r="B362" s="81"/>
      <c r="C362" s="82" t="s">
        <v>304</v>
      </c>
      <c r="D362" s="83"/>
      <c r="E362" s="282" t="s">
        <v>207</v>
      </c>
      <c r="F362" s="282"/>
      <c r="G362" s="282"/>
      <c r="H362" s="282"/>
      <c r="I362" s="282"/>
      <c r="J362" s="10"/>
      <c r="K362" s="97">
        <f>SUM(K363:K388)</f>
        <v>327900000</v>
      </c>
      <c r="L362" s="181"/>
      <c r="N362" s="185" t="str">
        <f t="shared" si="90"/>
        <v/>
      </c>
      <c r="O362" s="185" t="str">
        <f t="shared" si="91"/>
        <v/>
      </c>
      <c r="P362" s="185" t="str">
        <f t="shared" si="92"/>
        <v/>
      </c>
      <c r="R362" s="190" t="str">
        <f t="shared" si="93"/>
        <v/>
      </c>
    </row>
    <row r="363" spans="2:19" ht="30" customHeight="1" x14ac:dyDescent="0.25">
      <c r="B363" s="84"/>
      <c r="C363" s="85"/>
      <c r="D363" s="169" t="s">
        <v>5</v>
      </c>
      <c r="E363" s="166" t="s">
        <v>121</v>
      </c>
      <c r="F363" s="165"/>
      <c r="G363" s="165"/>
      <c r="H363" s="165"/>
      <c r="I363" s="165"/>
      <c r="J363" s="165"/>
      <c r="K363" s="167"/>
      <c r="L363" s="132"/>
      <c r="N363" s="185" t="str">
        <f t="shared" si="90"/>
        <v/>
      </c>
      <c r="O363" s="185" t="str">
        <f t="shared" si="91"/>
        <v/>
      </c>
      <c r="P363" s="185" t="str">
        <f t="shared" si="92"/>
        <v/>
      </c>
      <c r="R363" s="190" t="str">
        <f t="shared" si="93"/>
        <v/>
      </c>
    </row>
    <row r="364" spans="2:19" ht="39" customHeight="1" x14ac:dyDescent="0.25">
      <c r="B364" s="84"/>
      <c r="C364" s="85"/>
      <c r="D364" s="110">
        <v>1</v>
      </c>
      <c r="E364" s="16" t="s">
        <v>195</v>
      </c>
      <c r="F364" s="35">
        <v>200</v>
      </c>
      <c r="G364" s="61" t="s">
        <v>11</v>
      </c>
      <c r="H364" s="35">
        <v>1</v>
      </c>
      <c r="I364" s="35" t="s">
        <v>36</v>
      </c>
      <c r="J364" s="62">
        <v>900000</v>
      </c>
      <c r="K364" s="54">
        <f t="shared" ref="K364" si="102">F364*H364*J364</f>
        <v>180000000</v>
      </c>
      <c r="L364" s="132" t="s">
        <v>311</v>
      </c>
      <c r="N364" s="185" t="str">
        <f t="shared" si="90"/>
        <v>pax/kali</v>
      </c>
      <c r="O364" s="185">
        <f t="shared" si="91"/>
        <v>200</v>
      </c>
      <c r="P364" s="185" t="str">
        <f t="shared" si="92"/>
        <v>200 pax x 1 kali</v>
      </c>
      <c r="R364" s="190">
        <f t="shared" si="93"/>
        <v>810810.81081081077</v>
      </c>
      <c r="S364" s="188">
        <v>810000</v>
      </c>
    </row>
    <row r="365" spans="2:19" ht="30" customHeight="1" x14ac:dyDescent="0.25">
      <c r="B365" s="84"/>
      <c r="C365" s="85"/>
      <c r="D365" s="169" t="s">
        <v>6</v>
      </c>
      <c r="E365" s="166" t="s">
        <v>118</v>
      </c>
      <c r="F365" s="165"/>
      <c r="G365" s="165"/>
      <c r="H365" s="165"/>
      <c r="I365" s="165"/>
      <c r="J365" s="165"/>
      <c r="K365" s="167"/>
      <c r="L365" s="132"/>
      <c r="N365" s="185" t="str">
        <f t="shared" si="90"/>
        <v/>
      </c>
      <c r="O365" s="185" t="str">
        <f t="shared" si="91"/>
        <v/>
      </c>
      <c r="P365" s="185" t="str">
        <f t="shared" si="92"/>
        <v/>
      </c>
      <c r="R365" s="190" t="str">
        <f t="shared" si="93"/>
        <v/>
      </c>
    </row>
    <row r="366" spans="2:19" ht="39" customHeight="1" x14ac:dyDescent="0.25">
      <c r="B366" s="84"/>
      <c r="C366" s="85"/>
      <c r="D366" s="110">
        <v>1</v>
      </c>
      <c r="E366" s="16" t="s">
        <v>188</v>
      </c>
      <c r="F366" s="35">
        <v>1</v>
      </c>
      <c r="G366" s="61" t="s">
        <v>2</v>
      </c>
      <c r="H366" s="35">
        <v>1</v>
      </c>
      <c r="I366" s="35" t="s">
        <v>26</v>
      </c>
      <c r="J366" s="62">
        <v>5000000</v>
      </c>
      <c r="K366" s="54">
        <f t="shared" ref="K366:K368" si="103">F366*H366*J366</f>
        <v>5000000</v>
      </c>
      <c r="L366" s="132" t="s">
        <v>308</v>
      </c>
      <c r="N366" s="185" t="str">
        <f t="shared" si="90"/>
        <v>unit/hari</v>
      </c>
      <c r="O366" s="185">
        <f t="shared" si="91"/>
        <v>1</v>
      </c>
      <c r="P366" s="185" t="str">
        <f t="shared" si="92"/>
        <v>1 unit x 1 hari</v>
      </c>
      <c r="R366" s="190">
        <f t="shared" si="93"/>
        <v>4504504.5045045046</v>
      </c>
      <c r="S366" s="188">
        <v>4500000</v>
      </c>
    </row>
    <row r="367" spans="2:19" ht="55.2" customHeight="1" x14ac:dyDescent="0.25">
      <c r="B367" s="84"/>
      <c r="C367" s="85"/>
      <c r="D367" s="110">
        <f>D366+1</f>
        <v>2</v>
      </c>
      <c r="E367" s="12" t="s">
        <v>122</v>
      </c>
      <c r="F367" s="35">
        <v>1</v>
      </c>
      <c r="G367" s="35" t="s">
        <v>1</v>
      </c>
      <c r="H367" s="35">
        <v>1</v>
      </c>
      <c r="I367" s="35" t="s">
        <v>26</v>
      </c>
      <c r="J367" s="53">
        <v>5000000</v>
      </c>
      <c r="K367" s="54">
        <f t="shared" si="103"/>
        <v>5000000</v>
      </c>
      <c r="L367" s="143" t="s">
        <v>307</v>
      </c>
      <c r="N367" s="185" t="str">
        <f t="shared" si="90"/>
        <v>set/hari</v>
      </c>
      <c r="O367" s="185">
        <f t="shared" si="91"/>
        <v>1</v>
      </c>
      <c r="P367" s="185" t="str">
        <f t="shared" si="92"/>
        <v>1 set x 1 hari</v>
      </c>
      <c r="R367" s="190">
        <f t="shared" si="93"/>
        <v>4504504.5045045046</v>
      </c>
      <c r="S367" s="188">
        <v>4500000</v>
      </c>
    </row>
    <row r="368" spans="2:19" ht="30" customHeight="1" x14ac:dyDescent="0.25">
      <c r="B368" s="84"/>
      <c r="C368" s="85"/>
      <c r="D368" s="110">
        <f>D367+1</f>
        <v>3</v>
      </c>
      <c r="E368" s="12" t="s">
        <v>139</v>
      </c>
      <c r="F368" s="35">
        <v>5</v>
      </c>
      <c r="G368" s="35" t="s">
        <v>2</v>
      </c>
      <c r="H368" s="35">
        <v>1</v>
      </c>
      <c r="I368" s="35" t="s">
        <v>36</v>
      </c>
      <c r="J368" s="53">
        <v>1000000</v>
      </c>
      <c r="K368" s="54">
        <f t="shared" si="103"/>
        <v>5000000</v>
      </c>
      <c r="L368" s="132" t="s">
        <v>309</v>
      </c>
      <c r="N368" s="185" t="str">
        <f t="shared" si="90"/>
        <v>unit/kali</v>
      </c>
      <c r="O368" s="185">
        <f t="shared" si="91"/>
        <v>5</v>
      </c>
      <c r="P368" s="185" t="str">
        <f t="shared" si="92"/>
        <v>5 unit x 1 kali</v>
      </c>
      <c r="R368" s="190">
        <f t="shared" si="93"/>
        <v>900900.90090090095</v>
      </c>
      <c r="S368" s="188">
        <v>900000</v>
      </c>
    </row>
    <row r="369" spans="2:19" ht="30" customHeight="1" x14ac:dyDescent="0.25">
      <c r="B369" s="84"/>
      <c r="C369" s="85"/>
      <c r="D369" s="110">
        <f>D368+1</f>
        <v>4</v>
      </c>
      <c r="E369" s="16" t="s">
        <v>194</v>
      </c>
      <c r="F369" s="35">
        <v>5</v>
      </c>
      <c r="G369" s="61" t="s">
        <v>2</v>
      </c>
      <c r="H369" s="35">
        <v>1</v>
      </c>
      <c r="I369" s="35" t="s">
        <v>36</v>
      </c>
      <c r="J369" s="62">
        <v>3500000</v>
      </c>
      <c r="K369" s="54">
        <f>F369*H369*J369</f>
        <v>17500000</v>
      </c>
      <c r="L369" s="150" t="s">
        <v>313</v>
      </c>
      <c r="N369" s="185" t="str">
        <f t="shared" si="90"/>
        <v>unit/kali</v>
      </c>
      <c r="O369" s="185">
        <f t="shared" si="91"/>
        <v>5</v>
      </c>
      <c r="P369" s="185" t="str">
        <f t="shared" si="92"/>
        <v>5 unit x 1 kali</v>
      </c>
      <c r="R369" s="190">
        <f t="shared" si="93"/>
        <v>3153153.1531531531</v>
      </c>
      <c r="S369" s="188">
        <v>3150000</v>
      </c>
    </row>
    <row r="370" spans="2:19" ht="30" customHeight="1" x14ac:dyDescent="0.25">
      <c r="B370" s="84"/>
      <c r="C370" s="85"/>
      <c r="D370" s="110">
        <f t="shared" ref="D370:D371" si="104">D369+1</f>
        <v>5</v>
      </c>
      <c r="E370" s="16" t="s">
        <v>153</v>
      </c>
      <c r="F370" s="35">
        <v>5</v>
      </c>
      <c r="G370" s="61" t="s">
        <v>2</v>
      </c>
      <c r="H370" s="35">
        <v>2</v>
      </c>
      <c r="I370" s="35" t="s">
        <v>26</v>
      </c>
      <c r="J370" s="62">
        <v>3500000</v>
      </c>
      <c r="K370" s="54">
        <f>F370*H370*J370</f>
        <v>35000000</v>
      </c>
      <c r="L370" s="132" t="s">
        <v>314</v>
      </c>
      <c r="N370" s="185" t="str">
        <f t="shared" si="90"/>
        <v>unit/hari</v>
      </c>
      <c r="O370" s="185">
        <f t="shared" si="91"/>
        <v>10</v>
      </c>
      <c r="P370" s="185" t="str">
        <f t="shared" si="92"/>
        <v>5 unit x 2 hari</v>
      </c>
      <c r="R370" s="190">
        <f t="shared" si="93"/>
        <v>3153153.1531531531</v>
      </c>
      <c r="S370" s="188">
        <v>3150000</v>
      </c>
    </row>
    <row r="371" spans="2:19" ht="39" customHeight="1" x14ac:dyDescent="0.25">
      <c r="B371" s="84"/>
      <c r="C371" s="85"/>
      <c r="D371" s="110">
        <f t="shared" si="104"/>
        <v>6</v>
      </c>
      <c r="E371" s="12" t="s">
        <v>126</v>
      </c>
      <c r="F371" s="35">
        <v>200</v>
      </c>
      <c r="G371" s="35" t="s">
        <v>127</v>
      </c>
      <c r="H371" s="35">
        <v>1</v>
      </c>
      <c r="I371" s="35" t="s">
        <v>36</v>
      </c>
      <c r="J371" s="53">
        <v>15000</v>
      </c>
      <c r="K371" s="54">
        <f>F371*H371*J371</f>
        <v>3000000</v>
      </c>
      <c r="L371" s="150" t="s">
        <v>258</v>
      </c>
      <c r="N371" s="185" t="str">
        <f t="shared" si="90"/>
        <v>eks/kali</v>
      </c>
      <c r="O371" s="185">
        <f t="shared" si="91"/>
        <v>200</v>
      </c>
      <c r="P371" s="185" t="str">
        <f t="shared" si="92"/>
        <v>200 eks x 1 kali</v>
      </c>
      <c r="R371" s="190">
        <f t="shared" si="93"/>
        <v>13513.513513513513</v>
      </c>
      <c r="S371" s="188">
        <v>13500</v>
      </c>
    </row>
    <row r="372" spans="2:19" ht="30" customHeight="1" x14ac:dyDescent="0.25">
      <c r="B372" s="84"/>
      <c r="C372" s="85"/>
      <c r="D372" s="169" t="s">
        <v>7</v>
      </c>
      <c r="E372" s="168" t="s">
        <v>115</v>
      </c>
      <c r="F372" s="165"/>
      <c r="G372" s="165"/>
      <c r="H372" s="165"/>
      <c r="I372" s="165"/>
      <c r="J372" s="165"/>
      <c r="K372" s="167"/>
      <c r="L372" s="16"/>
      <c r="N372" s="185" t="str">
        <f t="shared" si="90"/>
        <v/>
      </c>
      <c r="O372" s="185" t="str">
        <f t="shared" si="91"/>
        <v/>
      </c>
      <c r="P372" s="185" t="str">
        <f t="shared" si="92"/>
        <v/>
      </c>
      <c r="R372" s="190" t="str">
        <f t="shared" si="93"/>
        <v/>
      </c>
    </row>
    <row r="373" spans="2:19" ht="30" customHeight="1" x14ac:dyDescent="0.25">
      <c r="B373" s="84"/>
      <c r="C373" s="85"/>
      <c r="D373" s="173" t="s">
        <v>128</v>
      </c>
      <c r="E373" s="60" t="s">
        <v>9</v>
      </c>
      <c r="F373" s="35"/>
      <c r="G373" s="61"/>
      <c r="H373" s="35"/>
      <c r="I373" s="35"/>
      <c r="J373" s="62"/>
      <c r="K373" s="54"/>
      <c r="N373" s="185" t="str">
        <f t="shared" si="90"/>
        <v/>
      </c>
      <c r="O373" s="185" t="str">
        <f t="shared" si="91"/>
        <v/>
      </c>
      <c r="P373" s="185" t="str">
        <f t="shared" si="92"/>
        <v/>
      </c>
      <c r="R373" s="190" t="str">
        <f t="shared" si="93"/>
        <v/>
      </c>
    </row>
    <row r="374" spans="2:19" ht="73.2" customHeight="1" x14ac:dyDescent="0.25">
      <c r="B374" s="84"/>
      <c r="C374" s="85"/>
      <c r="D374" s="110">
        <v>1</v>
      </c>
      <c r="E374" s="16" t="s">
        <v>116</v>
      </c>
      <c r="F374" s="35">
        <v>1</v>
      </c>
      <c r="G374" s="61" t="s">
        <v>0</v>
      </c>
      <c r="H374" s="35">
        <v>1</v>
      </c>
      <c r="I374" s="35" t="s">
        <v>26</v>
      </c>
      <c r="J374" s="62">
        <v>7500000</v>
      </c>
      <c r="K374" s="54">
        <f t="shared" ref="K374" si="105">F374*H374*J374</f>
        <v>7500000</v>
      </c>
      <c r="L374" s="16" t="s">
        <v>285</v>
      </c>
      <c r="N374" s="185" t="str">
        <f t="shared" si="90"/>
        <v>paket/hari</v>
      </c>
      <c r="O374" s="185">
        <f t="shared" si="91"/>
        <v>1</v>
      </c>
      <c r="P374" s="185" t="str">
        <f t="shared" si="92"/>
        <v>1 paket x 1 hari</v>
      </c>
      <c r="R374" s="190">
        <f t="shared" si="93"/>
        <v>6756756.7567567565</v>
      </c>
      <c r="S374" s="188">
        <v>6750000</v>
      </c>
    </row>
    <row r="375" spans="2:19" ht="30" customHeight="1" x14ac:dyDescent="0.25">
      <c r="B375" s="84"/>
      <c r="C375" s="85"/>
      <c r="D375" s="173" t="s">
        <v>130</v>
      </c>
      <c r="E375" s="60" t="s">
        <v>131</v>
      </c>
      <c r="F375" s="35"/>
      <c r="G375" s="61"/>
      <c r="H375" s="35"/>
      <c r="I375" s="35"/>
      <c r="J375" s="62"/>
      <c r="K375" s="54"/>
      <c r="L375" s="132"/>
      <c r="N375" s="185" t="str">
        <f t="shared" si="90"/>
        <v/>
      </c>
      <c r="O375" s="185" t="str">
        <f t="shared" si="91"/>
        <v/>
      </c>
      <c r="P375" s="185" t="str">
        <f t="shared" si="92"/>
        <v/>
      </c>
      <c r="R375" s="190" t="str">
        <f t="shared" si="93"/>
        <v/>
      </c>
    </row>
    <row r="376" spans="2:19" ht="42" customHeight="1" x14ac:dyDescent="0.25">
      <c r="B376" s="84"/>
      <c r="C376" s="85"/>
      <c r="D376" s="110">
        <v>1</v>
      </c>
      <c r="E376" s="16" t="s">
        <v>132</v>
      </c>
      <c r="F376" s="35">
        <v>2</v>
      </c>
      <c r="G376" s="61" t="s">
        <v>2</v>
      </c>
      <c r="H376" s="35">
        <v>1</v>
      </c>
      <c r="I376" s="35" t="s">
        <v>36</v>
      </c>
      <c r="J376" s="62">
        <v>250000</v>
      </c>
      <c r="K376" s="54">
        <f t="shared" ref="K376" si="106">F376*H376*J376</f>
        <v>500000</v>
      </c>
      <c r="L376" s="132" t="s">
        <v>280</v>
      </c>
      <c r="N376" s="185" t="str">
        <f t="shared" si="90"/>
        <v>unit/kali</v>
      </c>
      <c r="O376" s="185">
        <f t="shared" si="91"/>
        <v>2</v>
      </c>
      <c r="P376" s="185" t="str">
        <f t="shared" si="92"/>
        <v>2 unit x 1 kali</v>
      </c>
      <c r="R376" s="190">
        <f t="shared" si="93"/>
        <v>225225.22522522524</v>
      </c>
      <c r="S376" s="188">
        <v>225000</v>
      </c>
    </row>
    <row r="377" spans="2:19" ht="30" customHeight="1" x14ac:dyDescent="0.25">
      <c r="B377" s="84"/>
      <c r="C377" s="85"/>
      <c r="D377" s="169" t="s">
        <v>8</v>
      </c>
      <c r="E377" s="166" t="s">
        <v>53</v>
      </c>
      <c r="F377" s="165"/>
      <c r="G377" s="165"/>
      <c r="H377" s="165"/>
      <c r="I377" s="165"/>
      <c r="J377" s="165"/>
      <c r="K377" s="167"/>
      <c r="L377" s="132"/>
      <c r="N377" s="185" t="str">
        <f t="shared" si="90"/>
        <v/>
      </c>
      <c r="O377" s="185" t="str">
        <f t="shared" si="91"/>
        <v/>
      </c>
      <c r="P377" s="185" t="str">
        <f t="shared" si="92"/>
        <v/>
      </c>
      <c r="R377" s="190" t="str">
        <f t="shared" si="93"/>
        <v/>
      </c>
    </row>
    <row r="378" spans="2:19" ht="30" customHeight="1" x14ac:dyDescent="0.25">
      <c r="B378" s="84"/>
      <c r="C378" s="85"/>
      <c r="D378" s="110">
        <v>1</v>
      </c>
      <c r="E378" s="16" t="s">
        <v>28</v>
      </c>
      <c r="F378" s="35">
        <v>1</v>
      </c>
      <c r="G378" s="61" t="s">
        <v>13</v>
      </c>
      <c r="H378" s="35">
        <v>1</v>
      </c>
      <c r="I378" s="35" t="s">
        <v>36</v>
      </c>
      <c r="J378" s="62">
        <v>1500000</v>
      </c>
      <c r="K378" s="54">
        <f>F378*H378*J378</f>
        <v>1500000</v>
      </c>
      <c r="L378" s="132" t="s">
        <v>310</v>
      </c>
      <c r="N378" s="185" t="str">
        <f t="shared" si="90"/>
        <v>orang/kali</v>
      </c>
      <c r="O378" s="185">
        <f t="shared" si="91"/>
        <v>1</v>
      </c>
      <c r="P378" s="185" t="str">
        <f t="shared" si="92"/>
        <v>1 orang x 1 kali</v>
      </c>
      <c r="R378" s="190">
        <f t="shared" si="93"/>
        <v>1351351.3513513515</v>
      </c>
      <c r="S378" s="188">
        <v>1350000</v>
      </c>
    </row>
    <row r="379" spans="2:19" ht="30" customHeight="1" x14ac:dyDescent="0.25">
      <c r="B379" s="84"/>
      <c r="C379" s="85"/>
      <c r="D379" s="110">
        <f>D378+1</f>
        <v>2</v>
      </c>
      <c r="E379" s="16" t="s">
        <v>143</v>
      </c>
      <c r="F379" s="35">
        <v>1</v>
      </c>
      <c r="G379" s="61" t="s">
        <v>3</v>
      </c>
      <c r="H379" s="35">
        <v>1</v>
      </c>
      <c r="I379" s="35" t="s">
        <v>36</v>
      </c>
      <c r="J379" s="62">
        <v>5000000</v>
      </c>
      <c r="K379" s="54">
        <f t="shared" ref="K379:K381" si="107">F379*H379*J379</f>
        <v>5000000</v>
      </c>
      <c r="L379" s="132" t="s">
        <v>310</v>
      </c>
      <c r="N379" s="185" t="str">
        <f t="shared" si="90"/>
        <v>group/kali</v>
      </c>
      <c r="O379" s="185">
        <f t="shared" si="91"/>
        <v>1</v>
      </c>
      <c r="P379" s="185" t="str">
        <f t="shared" si="92"/>
        <v>1 group x 1 kali</v>
      </c>
      <c r="R379" s="190">
        <f t="shared" si="93"/>
        <v>4504504.5045045046</v>
      </c>
      <c r="S379" s="188">
        <v>4500000</v>
      </c>
    </row>
    <row r="380" spans="2:19" ht="30" customHeight="1" x14ac:dyDescent="0.25">
      <c r="B380" s="84"/>
      <c r="C380" s="85"/>
      <c r="D380" s="110">
        <f t="shared" ref="D380:D383" si="108">D379+1</f>
        <v>3</v>
      </c>
      <c r="E380" s="16" t="s">
        <v>144</v>
      </c>
      <c r="F380" s="35">
        <v>1</v>
      </c>
      <c r="G380" s="61" t="s">
        <v>3</v>
      </c>
      <c r="H380" s="35">
        <v>1</v>
      </c>
      <c r="I380" s="35" t="s">
        <v>36</v>
      </c>
      <c r="J380" s="62">
        <v>7500000</v>
      </c>
      <c r="K380" s="54">
        <f t="shared" si="107"/>
        <v>7500000</v>
      </c>
      <c r="L380" s="182" t="s">
        <v>310</v>
      </c>
      <c r="N380" s="185" t="str">
        <f t="shared" si="90"/>
        <v>group/kali</v>
      </c>
      <c r="O380" s="185">
        <f t="shared" si="91"/>
        <v>1</v>
      </c>
      <c r="P380" s="185" t="str">
        <f t="shared" si="92"/>
        <v>1 group x 1 kali</v>
      </c>
      <c r="R380" s="190">
        <f t="shared" si="93"/>
        <v>6756756.7567567565</v>
      </c>
      <c r="S380" s="188">
        <v>6750000</v>
      </c>
    </row>
    <row r="381" spans="2:19" ht="30" customHeight="1" x14ac:dyDescent="0.25">
      <c r="B381" s="84"/>
      <c r="C381" s="85"/>
      <c r="D381" s="110">
        <f t="shared" si="108"/>
        <v>4</v>
      </c>
      <c r="E381" s="16" t="s">
        <v>145</v>
      </c>
      <c r="F381" s="35">
        <v>4</v>
      </c>
      <c r="G381" s="61" t="s">
        <v>13</v>
      </c>
      <c r="H381" s="35">
        <v>1</v>
      </c>
      <c r="I381" s="35" t="s">
        <v>36</v>
      </c>
      <c r="J381" s="62">
        <v>600000</v>
      </c>
      <c r="K381" s="54">
        <f t="shared" si="107"/>
        <v>2400000</v>
      </c>
      <c r="L381" s="132" t="s">
        <v>310</v>
      </c>
      <c r="N381" s="185" t="str">
        <f t="shared" si="90"/>
        <v>orang/kali</v>
      </c>
      <c r="O381" s="185">
        <f t="shared" si="91"/>
        <v>4</v>
      </c>
      <c r="P381" s="185" t="str">
        <f t="shared" si="92"/>
        <v>4 orang x 1 kali</v>
      </c>
      <c r="R381" s="190">
        <f t="shared" si="93"/>
        <v>540540.54054054059</v>
      </c>
      <c r="S381" s="188">
        <v>540000</v>
      </c>
    </row>
    <row r="382" spans="2:19" ht="30" customHeight="1" x14ac:dyDescent="0.25">
      <c r="B382" s="84"/>
      <c r="C382" s="85"/>
      <c r="D382" s="110">
        <f t="shared" si="108"/>
        <v>5</v>
      </c>
      <c r="E382" s="12" t="s">
        <v>142</v>
      </c>
      <c r="F382" s="35">
        <v>5</v>
      </c>
      <c r="G382" s="35" t="s">
        <v>13</v>
      </c>
      <c r="H382" s="35">
        <v>1</v>
      </c>
      <c r="I382" s="35" t="s">
        <v>25</v>
      </c>
      <c r="J382" s="53">
        <v>2000000</v>
      </c>
      <c r="K382" s="54">
        <f>F382*H382*J382</f>
        <v>10000000</v>
      </c>
      <c r="L382" s="132" t="s">
        <v>310</v>
      </c>
      <c r="N382" s="185" t="str">
        <f t="shared" si="90"/>
        <v>orang/keg</v>
      </c>
      <c r="O382" s="185">
        <f t="shared" si="91"/>
        <v>5</v>
      </c>
      <c r="P382" s="185" t="str">
        <f t="shared" si="92"/>
        <v>5 orang x 1 keg</v>
      </c>
      <c r="R382" s="190">
        <f t="shared" si="93"/>
        <v>1801801.8018018019</v>
      </c>
      <c r="S382" s="188">
        <v>1800000</v>
      </c>
    </row>
    <row r="383" spans="2:19" ht="30" customHeight="1" x14ac:dyDescent="0.25">
      <c r="B383" s="84"/>
      <c r="C383" s="85"/>
      <c r="D383" s="110">
        <f t="shared" si="108"/>
        <v>6</v>
      </c>
      <c r="E383" s="12" t="s">
        <v>70</v>
      </c>
      <c r="F383" s="35">
        <v>4</v>
      </c>
      <c r="G383" s="35" t="s">
        <v>13</v>
      </c>
      <c r="H383" s="35">
        <v>1</v>
      </c>
      <c r="I383" s="35" t="s">
        <v>25</v>
      </c>
      <c r="J383" s="53">
        <v>250000</v>
      </c>
      <c r="K383" s="54">
        <v>2000000</v>
      </c>
      <c r="L383" s="132" t="s">
        <v>310</v>
      </c>
      <c r="N383" s="185" t="str">
        <f t="shared" si="90"/>
        <v>orang/keg</v>
      </c>
      <c r="O383" s="185">
        <f t="shared" si="91"/>
        <v>4</v>
      </c>
      <c r="P383" s="185" t="str">
        <f t="shared" si="92"/>
        <v>4 orang x 1 keg</v>
      </c>
      <c r="R383" s="190">
        <f t="shared" si="93"/>
        <v>225225.22522522524</v>
      </c>
      <c r="S383" s="188">
        <v>225000</v>
      </c>
    </row>
    <row r="384" spans="2:19" ht="30" customHeight="1" x14ac:dyDescent="0.25">
      <c r="B384" s="84"/>
      <c r="C384" s="85"/>
      <c r="D384" s="169" t="s">
        <v>8</v>
      </c>
      <c r="E384" s="166" t="s">
        <v>191</v>
      </c>
      <c r="F384" s="165"/>
      <c r="G384" s="165"/>
      <c r="H384" s="165"/>
      <c r="I384" s="165"/>
      <c r="J384" s="165"/>
      <c r="K384" s="167"/>
      <c r="L384" s="132"/>
      <c r="N384" s="185" t="str">
        <f t="shared" si="90"/>
        <v/>
      </c>
      <c r="O384" s="185" t="str">
        <f t="shared" si="91"/>
        <v/>
      </c>
      <c r="P384" s="185" t="str">
        <f t="shared" si="92"/>
        <v/>
      </c>
      <c r="R384" s="190" t="str">
        <f t="shared" si="93"/>
        <v/>
      </c>
    </row>
    <row r="385" spans="2:19" ht="30" customHeight="1" x14ac:dyDescent="0.25">
      <c r="B385" s="84"/>
      <c r="C385" s="85"/>
      <c r="D385" s="110">
        <v>1</v>
      </c>
      <c r="E385" s="16" t="s">
        <v>190</v>
      </c>
      <c r="F385" s="35">
        <v>150</v>
      </c>
      <c r="G385" s="61" t="s">
        <v>11</v>
      </c>
      <c r="H385" s="35">
        <v>1</v>
      </c>
      <c r="I385" s="35" t="s">
        <v>36</v>
      </c>
      <c r="J385" s="62">
        <v>120000</v>
      </c>
      <c r="K385" s="54">
        <f>F385*H385*J385</f>
        <v>18000000</v>
      </c>
      <c r="L385" s="132" t="s">
        <v>315</v>
      </c>
      <c r="N385" s="185" t="str">
        <f t="shared" si="90"/>
        <v>pax/kali</v>
      </c>
      <c r="O385" s="185">
        <f t="shared" si="91"/>
        <v>150</v>
      </c>
      <c r="P385" s="185" t="str">
        <f t="shared" si="92"/>
        <v>150 pax x 1 kali</v>
      </c>
      <c r="R385" s="190">
        <f t="shared" si="93"/>
        <v>108108.10810810811</v>
      </c>
      <c r="S385" s="188">
        <v>108000</v>
      </c>
    </row>
    <row r="386" spans="2:19" ht="30" customHeight="1" x14ac:dyDescent="0.25">
      <c r="B386" s="84"/>
      <c r="C386" s="85"/>
      <c r="D386" s="110">
        <v>2</v>
      </c>
      <c r="E386" s="16" t="s">
        <v>192</v>
      </c>
      <c r="F386" s="35">
        <v>200</v>
      </c>
      <c r="G386" s="61" t="s">
        <v>193</v>
      </c>
      <c r="H386" s="35">
        <v>1</v>
      </c>
      <c r="I386" s="35" t="s">
        <v>36</v>
      </c>
      <c r="J386" s="62">
        <v>75000</v>
      </c>
      <c r="K386" s="54">
        <f t="shared" ref="K386:K388" si="109">F386*H386*J386</f>
        <v>15000000</v>
      </c>
      <c r="L386" s="132" t="s">
        <v>316</v>
      </c>
      <c r="N386" s="185" t="str">
        <f t="shared" si="90"/>
        <v>butir/kali</v>
      </c>
      <c r="O386" s="185">
        <f t="shared" si="91"/>
        <v>200</v>
      </c>
      <c r="P386" s="185" t="str">
        <f t="shared" si="92"/>
        <v>200 butir x 1 kali</v>
      </c>
      <c r="R386" s="190">
        <f t="shared" si="93"/>
        <v>67567.567567567574</v>
      </c>
      <c r="S386" s="188">
        <v>67500</v>
      </c>
    </row>
    <row r="387" spans="2:19" ht="30" customHeight="1" x14ac:dyDescent="0.25">
      <c r="B387" s="84"/>
      <c r="C387" s="85"/>
      <c r="D387" s="110">
        <v>3</v>
      </c>
      <c r="E387" s="16" t="s">
        <v>143</v>
      </c>
      <c r="F387" s="35">
        <v>1</v>
      </c>
      <c r="G387" s="61" t="s">
        <v>3</v>
      </c>
      <c r="H387" s="35">
        <v>1</v>
      </c>
      <c r="I387" s="35" t="s">
        <v>36</v>
      </c>
      <c r="J387" s="62">
        <v>5000000</v>
      </c>
      <c r="K387" s="54">
        <f t="shared" si="109"/>
        <v>5000000</v>
      </c>
      <c r="L387" s="132" t="s">
        <v>310</v>
      </c>
      <c r="N387" s="185" t="str">
        <f t="shared" si="90"/>
        <v>group/kali</v>
      </c>
      <c r="O387" s="185">
        <f t="shared" si="91"/>
        <v>1</v>
      </c>
      <c r="P387" s="185" t="str">
        <f t="shared" si="92"/>
        <v>1 group x 1 kali</v>
      </c>
      <c r="R387" s="190">
        <f t="shared" si="93"/>
        <v>4504504.5045045046</v>
      </c>
      <c r="S387" s="188">
        <v>4500000</v>
      </c>
    </row>
    <row r="388" spans="2:19" ht="43.2" customHeight="1" thickBot="1" x14ac:dyDescent="0.3">
      <c r="B388" s="170"/>
      <c r="C388" s="127"/>
      <c r="D388" s="115">
        <v>4</v>
      </c>
      <c r="E388" s="25" t="s">
        <v>47</v>
      </c>
      <c r="F388" s="37">
        <v>1</v>
      </c>
      <c r="G388" s="171" t="s">
        <v>0</v>
      </c>
      <c r="H388" s="37">
        <v>1</v>
      </c>
      <c r="I388" s="37" t="s">
        <v>36</v>
      </c>
      <c r="J388" s="172">
        <v>3000000</v>
      </c>
      <c r="K388" s="59">
        <f t="shared" si="109"/>
        <v>3000000</v>
      </c>
      <c r="L388" s="132" t="s">
        <v>308</v>
      </c>
      <c r="N388" s="185" t="str">
        <f t="shared" si="90"/>
        <v>paket/kali</v>
      </c>
      <c r="O388" s="185">
        <f t="shared" si="91"/>
        <v>1</v>
      </c>
      <c r="P388" s="185" t="str">
        <f t="shared" si="92"/>
        <v>1 paket x 1 kali</v>
      </c>
      <c r="R388" s="190">
        <f t="shared" si="93"/>
        <v>2702702.702702703</v>
      </c>
      <c r="S388" s="188">
        <v>2700000</v>
      </c>
    </row>
    <row r="389" spans="2:19" ht="16.8" thickBot="1" x14ac:dyDescent="0.3">
      <c r="B389" s="26"/>
      <c r="C389" s="77"/>
      <c r="D389" s="77"/>
      <c r="E389" s="27"/>
      <c r="F389" s="28"/>
      <c r="G389" s="29"/>
      <c r="H389" s="29"/>
      <c r="I389" s="29"/>
      <c r="J389" s="30"/>
      <c r="K389" s="135"/>
      <c r="L389" s="138"/>
    </row>
    <row r="390" spans="2:19" ht="30" customHeight="1" thickBot="1" x14ac:dyDescent="0.3">
      <c r="B390" s="153"/>
      <c r="C390" s="154"/>
      <c r="D390" s="154"/>
      <c r="E390" s="158"/>
      <c r="F390" s="3"/>
      <c r="G390" s="4"/>
      <c r="H390" s="4"/>
      <c r="I390" s="4"/>
      <c r="J390" s="45" t="s">
        <v>228</v>
      </c>
      <c r="K390" s="7">
        <f>K141+K129+K78+K9</f>
        <v>5520130000</v>
      </c>
      <c r="L390" s="180"/>
    </row>
    <row r="391" spans="2:19" ht="30" customHeight="1" x14ac:dyDescent="0.25">
      <c r="B391" s="151"/>
      <c r="C391" s="151"/>
      <c r="D391" s="151"/>
      <c r="E391" s="175"/>
      <c r="F391" s="176"/>
      <c r="G391" s="73"/>
      <c r="H391" s="73"/>
      <c r="I391" s="73"/>
      <c r="J391" s="177"/>
      <c r="K391" s="178">
        <v>5520130000</v>
      </c>
      <c r="L391" s="179"/>
    </row>
  </sheetData>
  <mergeCells count="19">
    <mergeCell ref="E321:I321"/>
    <mergeCell ref="E342:I342"/>
    <mergeCell ref="E362:I362"/>
    <mergeCell ref="B7:D7"/>
    <mergeCell ref="H7:I7"/>
    <mergeCell ref="E142:I142"/>
    <mergeCell ref="E251:I251"/>
    <mergeCell ref="E275:I275"/>
    <mergeCell ref="E301:I301"/>
    <mergeCell ref="B2:L2"/>
    <mergeCell ref="B3:L3"/>
    <mergeCell ref="B4:L4"/>
    <mergeCell ref="B5:D6"/>
    <mergeCell ref="E5:E6"/>
    <mergeCell ref="F5:I5"/>
    <mergeCell ref="J5:J6"/>
    <mergeCell ref="K5:K6"/>
    <mergeCell ref="L5:L6"/>
    <mergeCell ref="H6:I6"/>
  </mergeCells>
  <printOptions horizontalCentered="1"/>
  <pageMargins left="0.39370078740157483" right="0.39370078740157483" top="0.78740157480314965" bottom="0.39370078740157483" header="0.19685039370078741" footer="0.23622047244094491"/>
  <pageSetup paperSize="9" scale="74" fitToHeight="0" orientation="landscape" r:id="rId1"/>
  <headerFooter>
    <oddHeader>&amp;L&amp;"Arial,Italic"&amp;8&amp;Z&amp;F\&amp;A</oddHeader>
    <oddFooter>&amp;R&amp;"Arial,Italic"Hari Pers Nasional Tahun 2023; &amp;P dari &amp;N</oddFooter>
  </headerFooter>
  <rowBreaks count="9" manualBreakCount="9">
    <brk id="34" min="1" max="11" man="1"/>
    <brk id="77" min="1" max="11" man="1"/>
    <brk id="136" min="1" max="11" man="1"/>
    <brk id="166" min="1" max="11" man="1"/>
    <brk id="250" min="1" max="11" man="1"/>
    <brk id="311" min="1" max="11" man="1"/>
    <brk id="329" min="1" max="11" man="1"/>
    <brk id="341" min="1" max="11" man="1"/>
    <brk id="376" min="1"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L185"/>
  <sheetViews>
    <sheetView topLeftCell="A135" zoomScaleNormal="100" zoomScaleSheetLayoutView="145" workbookViewId="0">
      <selection activeCell="C140" sqref="C140"/>
    </sheetView>
  </sheetViews>
  <sheetFormatPr defaultColWidth="9.109375" defaultRowHeight="16.2" x14ac:dyDescent="0.25"/>
  <cols>
    <col min="1" max="1" width="2.109375" style="2" customWidth="1"/>
    <col min="2" max="4" width="3.77734375" style="1" customWidth="1"/>
    <col min="5" max="5" width="40.77734375" style="2" customWidth="1"/>
    <col min="6" max="9" width="8.5546875" style="2" customWidth="1"/>
    <col min="10" max="10" width="18.5546875" style="2" customWidth="1"/>
    <col min="11" max="11" width="22.44140625" style="2" customWidth="1"/>
    <col min="12" max="12" width="61.77734375" style="136" customWidth="1"/>
    <col min="13" max="13" width="9.109375" style="2"/>
    <col min="14" max="14" width="12.21875" style="2" bestFit="1" customWidth="1"/>
    <col min="15" max="16384" width="9.109375" style="2"/>
  </cols>
  <sheetData>
    <row r="1" spans="2:12" ht="16.8" thickBot="1" x14ac:dyDescent="0.3"/>
    <row r="2" spans="2:12" ht="21.75" customHeight="1" x14ac:dyDescent="0.25">
      <c r="B2" s="287" t="s">
        <v>74</v>
      </c>
      <c r="C2" s="288"/>
      <c r="D2" s="288"/>
      <c r="E2" s="288"/>
      <c r="F2" s="288"/>
      <c r="G2" s="288"/>
      <c r="H2" s="288"/>
      <c r="I2" s="288"/>
      <c r="J2" s="288"/>
      <c r="K2" s="288"/>
      <c r="L2" s="289"/>
    </row>
    <row r="3" spans="2:12" ht="28.8" customHeight="1" x14ac:dyDescent="0.25">
      <c r="B3" s="290" t="s">
        <v>295</v>
      </c>
      <c r="C3" s="291"/>
      <c r="D3" s="291"/>
      <c r="E3" s="291"/>
      <c r="F3" s="291"/>
      <c r="G3" s="291"/>
      <c r="H3" s="291"/>
      <c r="I3" s="291"/>
      <c r="J3" s="291"/>
      <c r="K3" s="291"/>
      <c r="L3" s="292"/>
    </row>
    <row r="4" spans="2:12" ht="21.75" customHeight="1" thickBot="1" x14ac:dyDescent="0.3">
      <c r="B4" s="293" t="s">
        <v>296</v>
      </c>
      <c r="C4" s="294"/>
      <c r="D4" s="294"/>
      <c r="E4" s="294"/>
      <c r="F4" s="294"/>
      <c r="G4" s="294"/>
      <c r="H4" s="294"/>
      <c r="I4" s="294"/>
      <c r="J4" s="294"/>
      <c r="K4" s="294"/>
      <c r="L4" s="295"/>
    </row>
    <row r="5" spans="2:12" ht="21" customHeight="1" thickBot="1" x14ac:dyDescent="0.3">
      <c r="B5" s="296" t="s">
        <v>10</v>
      </c>
      <c r="C5" s="297"/>
      <c r="D5" s="298"/>
      <c r="E5" s="302" t="s">
        <v>14</v>
      </c>
      <c r="F5" s="303" t="s">
        <v>15</v>
      </c>
      <c r="G5" s="304"/>
      <c r="H5" s="304"/>
      <c r="I5" s="305"/>
      <c r="J5" s="306" t="s">
        <v>37</v>
      </c>
      <c r="K5" s="307" t="s">
        <v>16</v>
      </c>
      <c r="L5" s="308" t="s">
        <v>229</v>
      </c>
    </row>
    <row r="6" spans="2:12" ht="21" customHeight="1" thickBot="1" x14ac:dyDescent="0.3">
      <c r="B6" s="299"/>
      <c r="C6" s="300"/>
      <c r="D6" s="301"/>
      <c r="E6" s="302"/>
      <c r="F6" s="65" t="s">
        <v>17</v>
      </c>
      <c r="G6" s="65" t="s">
        <v>18</v>
      </c>
      <c r="H6" s="303" t="s">
        <v>19</v>
      </c>
      <c r="I6" s="305"/>
      <c r="J6" s="306"/>
      <c r="K6" s="307"/>
      <c r="L6" s="308"/>
    </row>
    <row r="7" spans="2:12" s="76" customFormat="1" ht="15" thickBot="1" x14ac:dyDescent="0.3">
      <c r="B7" s="283">
        <v>1</v>
      </c>
      <c r="C7" s="284"/>
      <c r="D7" s="285"/>
      <c r="E7" s="75">
        <v>2</v>
      </c>
      <c r="F7" s="75">
        <v>3</v>
      </c>
      <c r="G7" s="75">
        <v>4</v>
      </c>
      <c r="H7" s="283">
        <v>5</v>
      </c>
      <c r="I7" s="285"/>
      <c r="J7" s="75">
        <v>6</v>
      </c>
      <c r="K7" s="75" t="s">
        <v>20</v>
      </c>
      <c r="L7" s="137">
        <v>8</v>
      </c>
    </row>
    <row r="8" spans="2:12" ht="16.8" thickBot="1" x14ac:dyDescent="0.3">
      <c r="B8" s="26"/>
      <c r="C8" s="77"/>
      <c r="D8" s="77"/>
      <c r="E8" s="27"/>
      <c r="F8" s="28"/>
      <c r="G8" s="29"/>
      <c r="H8" s="29"/>
      <c r="I8" s="29"/>
      <c r="J8" s="30"/>
      <c r="K8" s="135"/>
      <c r="L8" s="138"/>
    </row>
    <row r="9" spans="2:12" ht="30" customHeight="1" x14ac:dyDescent="0.25">
      <c r="B9" s="81" t="s">
        <v>5</v>
      </c>
      <c r="C9" s="82"/>
      <c r="D9" s="83"/>
      <c r="E9" s="93" t="s">
        <v>208</v>
      </c>
      <c r="F9" s="94"/>
      <c r="G9" s="95"/>
      <c r="H9" s="95"/>
      <c r="I9" s="95"/>
      <c r="J9" s="96"/>
      <c r="K9" s="97">
        <f>K10+K35+K44+K63+K71</f>
        <v>819500000</v>
      </c>
      <c r="L9" s="139"/>
    </row>
    <row r="10" spans="2:12" ht="30" customHeight="1" x14ac:dyDescent="0.25">
      <c r="B10" s="84"/>
      <c r="C10" s="85" t="s">
        <v>128</v>
      </c>
      <c r="D10" s="86"/>
      <c r="E10" s="98" t="s">
        <v>118</v>
      </c>
      <c r="F10" s="99"/>
      <c r="G10" s="100"/>
      <c r="H10" s="100"/>
      <c r="I10" s="100"/>
      <c r="J10" s="101"/>
      <c r="K10" s="102">
        <f>SUM(K11:K33)</f>
        <v>451750000</v>
      </c>
      <c r="L10" s="140"/>
    </row>
    <row r="11" spans="2:12" ht="55.2" customHeight="1" x14ac:dyDescent="0.25">
      <c r="B11" s="87"/>
      <c r="C11" s="88"/>
      <c r="D11" s="89">
        <v>1</v>
      </c>
      <c r="E11" s="78" t="s">
        <v>79</v>
      </c>
      <c r="F11" s="39">
        <v>300</v>
      </c>
      <c r="G11" s="39" t="s">
        <v>29</v>
      </c>
      <c r="H11" s="39">
        <v>1</v>
      </c>
      <c r="I11" s="39" t="s">
        <v>26</v>
      </c>
      <c r="J11" s="40">
        <v>100000</v>
      </c>
      <c r="K11" s="40">
        <f t="shared" ref="K11:K33" si="0">F11*H11*J11</f>
        <v>30000000</v>
      </c>
      <c r="L11" s="141" t="s">
        <v>230</v>
      </c>
    </row>
    <row r="12" spans="2:12" ht="55.2" customHeight="1" x14ac:dyDescent="0.25">
      <c r="B12" s="87"/>
      <c r="C12" s="88"/>
      <c r="D12" s="89">
        <f>D11+1</f>
        <v>2</v>
      </c>
      <c r="E12" s="78" t="s">
        <v>23</v>
      </c>
      <c r="F12" s="39">
        <v>1</v>
      </c>
      <c r="G12" s="39" t="s">
        <v>0</v>
      </c>
      <c r="H12" s="39">
        <v>1</v>
      </c>
      <c r="I12" s="39" t="s">
        <v>25</v>
      </c>
      <c r="J12" s="40">
        <v>30000000</v>
      </c>
      <c r="K12" s="40">
        <f t="shared" si="0"/>
        <v>30000000</v>
      </c>
      <c r="L12" s="141" t="s">
        <v>231</v>
      </c>
    </row>
    <row r="13" spans="2:12" ht="37.049999999999997" customHeight="1" x14ac:dyDescent="0.25">
      <c r="B13" s="87"/>
      <c r="C13" s="88"/>
      <c r="D13" s="89">
        <f t="shared" ref="D13:D33" si="1">D12+1</f>
        <v>3</v>
      </c>
      <c r="E13" s="78" t="s">
        <v>80</v>
      </c>
      <c r="F13" s="39">
        <v>4000</v>
      </c>
      <c r="G13" s="39" t="s">
        <v>2</v>
      </c>
      <c r="H13" s="39">
        <v>1</v>
      </c>
      <c r="I13" s="39" t="s">
        <v>26</v>
      </c>
      <c r="J13" s="40">
        <v>5000</v>
      </c>
      <c r="K13" s="40">
        <f t="shared" si="0"/>
        <v>20000000</v>
      </c>
      <c r="L13" s="141" t="s">
        <v>232</v>
      </c>
    </row>
    <row r="14" spans="2:12" ht="55.2" customHeight="1" x14ac:dyDescent="0.25">
      <c r="B14" s="87"/>
      <c r="C14" s="88"/>
      <c r="D14" s="89">
        <f t="shared" si="1"/>
        <v>4</v>
      </c>
      <c r="E14" s="107" t="s">
        <v>31</v>
      </c>
      <c r="F14" s="13">
        <v>500</v>
      </c>
      <c r="G14" s="14" t="s">
        <v>2</v>
      </c>
      <c r="H14" s="14">
        <v>1</v>
      </c>
      <c r="I14" s="14" t="s">
        <v>26</v>
      </c>
      <c r="J14" s="15">
        <v>10000</v>
      </c>
      <c r="K14" s="40">
        <f t="shared" si="0"/>
        <v>5000000</v>
      </c>
      <c r="L14" s="141" t="s">
        <v>233</v>
      </c>
    </row>
    <row r="15" spans="2:12" ht="30" customHeight="1" x14ac:dyDescent="0.25">
      <c r="B15" s="87"/>
      <c r="C15" s="88"/>
      <c r="D15" s="89">
        <f t="shared" si="1"/>
        <v>5</v>
      </c>
      <c r="E15" s="79" t="s">
        <v>49</v>
      </c>
      <c r="F15" s="13">
        <v>20</v>
      </c>
      <c r="G15" s="14" t="s">
        <v>2</v>
      </c>
      <c r="H15" s="14">
        <v>1</v>
      </c>
      <c r="I15" s="14" t="s">
        <v>26</v>
      </c>
      <c r="J15" s="15">
        <v>200000</v>
      </c>
      <c r="K15" s="40">
        <f t="shared" si="0"/>
        <v>4000000</v>
      </c>
      <c r="L15" s="141" t="s">
        <v>234</v>
      </c>
    </row>
    <row r="16" spans="2:12" ht="30" customHeight="1" x14ac:dyDescent="0.25">
      <c r="B16" s="87"/>
      <c r="C16" s="88"/>
      <c r="D16" s="89">
        <f t="shared" si="1"/>
        <v>6</v>
      </c>
      <c r="E16" s="79" t="s">
        <v>22</v>
      </c>
      <c r="F16" s="13">
        <v>10</v>
      </c>
      <c r="G16" s="14" t="s">
        <v>2</v>
      </c>
      <c r="H16" s="14">
        <v>1</v>
      </c>
      <c r="I16" s="14" t="s">
        <v>26</v>
      </c>
      <c r="J16" s="15">
        <v>150000</v>
      </c>
      <c r="K16" s="40">
        <f t="shared" si="0"/>
        <v>1500000</v>
      </c>
      <c r="L16" s="141" t="s">
        <v>235</v>
      </c>
    </row>
    <row r="17" spans="2:12" ht="37.049999999999997" customHeight="1" x14ac:dyDescent="0.25">
      <c r="B17" s="87"/>
      <c r="C17" s="88"/>
      <c r="D17" s="89">
        <f t="shared" si="1"/>
        <v>7</v>
      </c>
      <c r="E17" s="78" t="s">
        <v>81</v>
      </c>
      <c r="F17" s="39">
        <v>10</v>
      </c>
      <c r="G17" s="39" t="s">
        <v>2</v>
      </c>
      <c r="H17" s="39">
        <v>1</v>
      </c>
      <c r="I17" s="39" t="s">
        <v>25</v>
      </c>
      <c r="J17" s="40">
        <v>25000</v>
      </c>
      <c r="K17" s="40">
        <f t="shared" si="0"/>
        <v>250000</v>
      </c>
      <c r="L17" s="141" t="s">
        <v>236</v>
      </c>
    </row>
    <row r="18" spans="2:12" ht="30" customHeight="1" x14ac:dyDescent="0.25">
      <c r="B18" s="87"/>
      <c r="C18" s="88"/>
      <c r="D18" s="89">
        <f t="shared" si="1"/>
        <v>8</v>
      </c>
      <c r="E18" s="79" t="s">
        <v>85</v>
      </c>
      <c r="F18" s="13">
        <v>1000</v>
      </c>
      <c r="G18" s="14" t="s">
        <v>57</v>
      </c>
      <c r="H18" s="14">
        <v>1</v>
      </c>
      <c r="I18" s="14" t="s">
        <v>25</v>
      </c>
      <c r="J18" s="15">
        <v>20000</v>
      </c>
      <c r="K18" s="40">
        <f t="shared" si="0"/>
        <v>20000000</v>
      </c>
      <c r="L18" s="141" t="s">
        <v>237</v>
      </c>
    </row>
    <row r="19" spans="2:12" ht="37.049999999999997" customHeight="1" x14ac:dyDescent="0.25">
      <c r="B19" s="87"/>
      <c r="C19" s="88"/>
      <c r="D19" s="89">
        <f t="shared" si="1"/>
        <v>9</v>
      </c>
      <c r="E19" s="78" t="s">
        <v>82</v>
      </c>
      <c r="F19" s="39">
        <v>60</v>
      </c>
      <c r="G19" s="39" t="s">
        <v>29</v>
      </c>
      <c r="H19" s="39">
        <v>1</v>
      </c>
      <c r="I19" s="39" t="s">
        <v>25</v>
      </c>
      <c r="J19" s="40">
        <v>250000</v>
      </c>
      <c r="K19" s="40">
        <f t="shared" si="0"/>
        <v>15000000</v>
      </c>
      <c r="L19" s="141" t="s">
        <v>238</v>
      </c>
    </row>
    <row r="20" spans="2:12" ht="37.049999999999997" customHeight="1" x14ac:dyDescent="0.25">
      <c r="B20" s="87"/>
      <c r="C20" s="88"/>
      <c r="D20" s="89">
        <f t="shared" si="1"/>
        <v>10</v>
      </c>
      <c r="E20" s="78" t="s">
        <v>86</v>
      </c>
      <c r="F20" s="39">
        <v>1</v>
      </c>
      <c r="G20" s="39" t="s">
        <v>0</v>
      </c>
      <c r="H20" s="39">
        <v>1</v>
      </c>
      <c r="I20" s="39" t="s">
        <v>25</v>
      </c>
      <c r="J20" s="40">
        <v>20000000</v>
      </c>
      <c r="K20" s="40">
        <f t="shared" si="0"/>
        <v>20000000</v>
      </c>
      <c r="L20" s="12" t="s">
        <v>239</v>
      </c>
    </row>
    <row r="21" spans="2:12" ht="37.049999999999997" customHeight="1" x14ac:dyDescent="0.25">
      <c r="B21" s="87"/>
      <c r="C21" s="88"/>
      <c r="D21" s="89">
        <f t="shared" si="1"/>
        <v>11</v>
      </c>
      <c r="E21" s="78" t="s">
        <v>47</v>
      </c>
      <c r="F21" s="39">
        <v>2</v>
      </c>
      <c r="G21" s="39" t="s">
        <v>1</v>
      </c>
      <c r="H21" s="39">
        <v>1</v>
      </c>
      <c r="I21" s="39" t="s">
        <v>25</v>
      </c>
      <c r="J21" s="40">
        <v>3500000</v>
      </c>
      <c r="K21" s="40">
        <f t="shared" si="0"/>
        <v>7000000</v>
      </c>
      <c r="L21" s="12" t="s">
        <v>240</v>
      </c>
    </row>
    <row r="22" spans="2:12" ht="174" customHeight="1" x14ac:dyDescent="0.25">
      <c r="B22" s="87"/>
      <c r="C22" s="88"/>
      <c r="D22" s="89">
        <f t="shared" si="1"/>
        <v>12</v>
      </c>
      <c r="E22" s="78" t="s">
        <v>87</v>
      </c>
      <c r="F22" s="39">
        <v>1</v>
      </c>
      <c r="G22" s="39" t="s">
        <v>1</v>
      </c>
      <c r="H22" s="39">
        <v>2</v>
      </c>
      <c r="I22" s="39" t="s">
        <v>26</v>
      </c>
      <c r="J22" s="40">
        <v>30000000</v>
      </c>
      <c r="K22" s="40">
        <f t="shared" si="0"/>
        <v>60000000</v>
      </c>
      <c r="L22" s="143" t="s">
        <v>241</v>
      </c>
    </row>
    <row r="23" spans="2:12" ht="51" customHeight="1" x14ac:dyDescent="0.25">
      <c r="B23" s="87"/>
      <c r="C23" s="88"/>
      <c r="D23" s="89">
        <f t="shared" si="1"/>
        <v>13</v>
      </c>
      <c r="E23" s="78" t="s">
        <v>199</v>
      </c>
      <c r="F23" s="39">
        <v>1</v>
      </c>
      <c r="G23" s="39" t="s">
        <v>1</v>
      </c>
      <c r="H23" s="39">
        <v>1</v>
      </c>
      <c r="I23" s="39" t="s">
        <v>26</v>
      </c>
      <c r="J23" s="40">
        <v>25000000</v>
      </c>
      <c r="K23" s="40">
        <f t="shared" si="0"/>
        <v>25000000</v>
      </c>
      <c r="L23" s="12" t="s">
        <v>242</v>
      </c>
    </row>
    <row r="24" spans="2:12" ht="37.049999999999997" customHeight="1" x14ac:dyDescent="0.25">
      <c r="B24" s="87"/>
      <c r="C24" s="88"/>
      <c r="D24" s="89">
        <f t="shared" si="1"/>
        <v>14</v>
      </c>
      <c r="E24" s="78" t="s">
        <v>200</v>
      </c>
      <c r="F24" s="39">
        <v>48</v>
      </c>
      <c r="G24" s="39" t="s">
        <v>57</v>
      </c>
      <c r="H24" s="39">
        <v>1</v>
      </c>
      <c r="I24" s="39" t="s">
        <v>26</v>
      </c>
      <c r="J24" s="40">
        <v>1000000</v>
      </c>
      <c r="K24" s="40">
        <f t="shared" si="0"/>
        <v>48000000</v>
      </c>
      <c r="L24" s="144" t="s">
        <v>243</v>
      </c>
    </row>
    <row r="25" spans="2:12" ht="51" customHeight="1" x14ac:dyDescent="0.25">
      <c r="B25" s="87"/>
      <c r="C25" s="88"/>
      <c r="D25" s="89">
        <f t="shared" si="1"/>
        <v>15</v>
      </c>
      <c r="E25" s="78" t="s">
        <v>201</v>
      </c>
      <c r="F25" s="39">
        <v>48</v>
      </c>
      <c r="G25" s="39" t="s">
        <v>57</v>
      </c>
      <c r="H25" s="39">
        <v>1</v>
      </c>
      <c r="I25" s="39" t="s">
        <v>26</v>
      </c>
      <c r="J25" s="40">
        <v>1000000</v>
      </c>
      <c r="K25" s="40">
        <f t="shared" si="0"/>
        <v>48000000</v>
      </c>
      <c r="L25" s="144" t="s">
        <v>243</v>
      </c>
    </row>
    <row r="26" spans="2:12" ht="37.049999999999997" customHeight="1" x14ac:dyDescent="0.25">
      <c r="B26" s="87"/>
      <c r="C26" s="88"/>
      <c r="D26" s="89">
        <f t="shared" si="1"/>
        <v>16</v>
      </c>
      <c r="E26" s="78" t="s">
        <v>88</v>
      </c>
      <c r="F26" s="39">
        <v>1</v>
      </c>
      <c r="G26" s="39" t="s">
        <v>1</v>
      </c>
      <c r="H26" s="39">
        <v>1</v>
      </c>
      <c r="I26" s="39" t="s">
        <v>25</v>
      </c>
      <c r="J26" s="40">
        <v>5000000</v>
      </c>
      <c r="K26" s="40">
        <f t="shared" si="0"/>
        <v>5000000</v>
      </c>
      <c r="L26" s="144" t="s">
        <v>244</v>
      </c>
    </row>
    <row r="27" spans="2:12" ht="37.049999999999997" customHeight="1" x14ac:dyDescent="0.25">
      <c r="B27" s="87"/>
      <c r="C27" s="88"/>
      <c r="D27" s="89">
        <f t="shared" si="1"/>
        <v>17</v>
      </c>
      <c r="E27" s="78" t="s">
        <v>83</v>
      </c>
      <c r="F27" s="39">
        <v>2</v>
      </c>
      <c r="G27" s="39" t="s">
        <v>1</v>
      </c>
      <c r="H27" s="39">
        <v>1</v>
      </c>
      <c r="I27" s="39" t="s">
        <v>25</v>
      </c>
      <c r="J27" s="40">
        <f>6*500000</f>
        <v>3000000</v>
      </c>
      <c r="K27" s="40">
        <f t="shared" si="0"/>
        <v>6000000</v>
      </c>
      <c r="L27" s="144" t="s">
        <v>244</v>
      </c>
    </row>
    <row r="28" spans="2:12" ht="30" customHeight="1" x14ac:dyDescent="0.25">
      <c r="B28" s="87"/>
      <c r="C28" s="88"/>
      <c r="D28" s="89">
        <f t="shared" si="1"/>
        <v>18</v>
      </c>
      <c r="E28" s="78" t="s">
        <v>32</v>
      </c>
      <c r="F28" s="39">
        <v>30</v>
      </c>
      <c r="G28" s="39" t="s">
        <v>2</v>
      </c>
      <c r="H28" s="39">
        <v>1</v>
      </c>
      <c r="I28" s="39" t="s">
        <v>26</v>
      </c>
      <c r="J28" s="40">
        <v>700000</v>
      </c>
      <c r="K28" s="40">
        <f t="shared" si="0"/>
        <v>21000000</v>
      </c>
      <c r="L28" s="141" t="s">
        <v>245</v>
      </c>
    </row>
    <row r="29" spans="2:12" ht="30" customHeight="1" x14ac:dyDescent="0.25">
      <c r="B29" s="87"/>
      <c r="C29" s="88"/>
      <c r="D29" s="89">
        <f t="shared" si="1"/>
        <v>19</v>
      </c>
      <c r="E29" s="78" t="s">
        <v>84</v>
      </c>
      <c r="F29" s="39">
        <v>40</v>
      </c>
      <c r="G29" s="39" t="s">
        <v>2</v>
      </c>
      <c r="H29" s="39">
        <v>1</v>
      </c>
      <c r="I29" s="39" t="s">
        <v>26</v>
      </c>
      <c r="J29" s="40">
        <v>200000</v>
      </c>
      <c r="K29" s="40">
        <f t="shared" si="0"/>
        <v>8000000</v>
      </c>
      <c r="L29" s="141" t="s">
        <v>246</v>
      </c>
    </row>
    <row r="30" spans="2:12" ht="37.049999999999997" customHeight="1" x14ac:dyDescent="0.25">
      <c r="B30" s="87"/>
      <c r="C30" s="88"/>
      <c r="D30" s="89">
        <f t="shared" si="1"/>
        <v>20</v>
      </c>
      <c r="E30" s="78" t="s">
        <v>89</v>
      </c>
      <c r="F30" s="39">
        <v>1</v>
      </c>
      <c r="G30" s="39" t="s">
        <v>2</v>
      </c>
      <c r="H30" s="39">
        <v>2</v>
      </c>
      <c r="I30" s="39" t="s">
        <v>26</v>
      </c>
      <c r="J30" s="40">
        <f>80000*75</f>
        <v>6000000</v>
      </c>
      <c r="K30" s="40">
        <f t="shared" si="0"/>
        <v>12000000</v>
      </c>
      <c r="L30" s="16" t="s">
        <v>266</v>
      </c>
    </row>
    <row r="31" spans="2:12" ht="37.049999999999997" customHeight="1" x14ac:dyDescent="0.25">
      <c r="B31" s="87"/>
      <c r="C31" s="88"/>
      <c r="D31" s="89">
        <f t="shared" si="1"/>
        <v>21</v>
      </c>
      <c r="E31" s="78" t="s">
        <v>90</v>
      </c>
      <c r="F31" s="39">
        <v>1</v>
      </c>
      <c r="G31" s="39" t="s">
        <v>2</v>
      </c>
      <c r="H31" s="39">
        <v>1</v>
      </c>
      <c r="I31" s="39" t="s">
        <v>26</v>
      </c>
      <c r="J31" s="40">
        <f>80000*25</f>
        <v>2000000</v>
      </c>
      <c r="K31" s="40">
        <f t="shared" si="0"/>
        <v>2000000</v>
      </c>
      <c r="L31" s="16" t="s">
        <v>266</v>
      </c>
    </row>
    <row r="32" spans="2:12" ht="51" customHeight="1" x14ac:dyDescent="0.25">
      <c r="B32" s="87"/>
      <c r="C32" s="88"/>
      <c r="D32" s="89">
        <f t="shared" si="1"/>
        <v>22</v>
      </c>
      <c r="E32" s="78" t="s">
        <v>91</v>
      </c>
      <c r="F32" s="39">
        <v>2</v>
      </c>
      <c r="G32" s="39" t="s">
        <v>2</v>
      </c>
      <c r="H32" s="39">
        <v>1</v>
      </c>
      <c r="I32" s="39" t="s">
        <v>26</v>
      </c>
      <c r="J32" s="40">
        <f>80000*100</f>
        <v>8000000</v>
      </c>
      <c r="K32" s="40">
        <f t="shared" si="0"/>
        <v>16000000</v>
      </c>
      <c r="L32" s="16" t="s">
        <v>266</v>
      </c>
    </row>
    <row r="33" spans="2:12" ht="37.049999999999997" customHeight="1" thickBot="1" x14ac:dyDescent="0.3">
      <c r="B33" s="90"/>
      <c r="C33" s="91"/>
      <c r="D33" s="92">
        <f t="shared" si="1"/>
        <v>23</v>
      </c>
      <c r="E33" s="80" t="s">
        <v>92</v>
      </c>
      <c r="F33" s="42">
        <v>4</v>
      </c>
      <c r="G33" s="42" t="s">
        <v>2</v>
      </c>
      <c r="H33" s="42">
        <v>1</v>
      </c>
      <c r="I33" s="42" t="s">
        <v>26</v>
      </c>
      <c r="J33" s="43">
        <f>80000*150</f>
        <v>12000000</v>
      </c>
      <c r="K33" s="40">
        <f t="shared" si="0"/>
        <v>48000000</v>
      </c>
      <c r="L33" s="16" t="s">
        <v>266</v>
      </c>
    </row>
    <row r="34" spans="2:12" ht="16.8" thickBot="1" x14ac:dyDescent="0.3">
      <c r="B34" s="103"/>
      <c r="C34" s="104"/>
      <c r="D34" s="104"/>
      <c r="E34" s="68"/>
      <c r="F34" s="105"/>
      <c r="G34" s="105"/>
      <c r="H34" s="105"/>
      <c r="I34" s="105"/>
      <c r="J34" s="106"/>
      <c r="K34" s="106"/>
      <c r="L34" s="142"/>
    </row>
    <row r="35" spans="2:12" ht="30" customHeight="1" x14ac:dyDescent="0.25">
      <c r="B35" s="81"/>
      <c r="C35" s="82" t="s">
        <v>130</v>
      </c>
      <c r="D35" s="83"/>
      <c r="E35" s="93" t="s">
        <v>53</v>
      </c>
      <c r="F35" s="94"/>
      <c r="G35" s="95"/>
      <c r="H35" s="95"/>
      <c r="I35" s="95"/>
      <c r="J35" s="96"/>
      <c r="K35" s="97">
        <f>SUM(K36:K42)</f>
        <v>74000000</v>
      </c>
      <c r="L35" s="139"/>
    </row>
    <row r="36" spans="2:12" ht="79.2" customHeight="1" x14ac:dyDescent="0.25">
      <c r="B36" s="87"/>
      <c r="C36" s="88"/>
      <c r="D36" s="89">
        <v>1</v>
      </c>
      <c r="E36" s="78" t="s">
        <v>203</v>
      </c>
      <c r="F36" s="39">
        <v>2</v>
      </c>
      <c r="G36" s="39" t="s">
        <v>13</v>
      </c>
      <c r="H36" s="39">
        <v>1</v>
      </c>
      <c r="I36" s="39" t="s">
        <v>26</v>
      </c>
      <c r="J36" s="40">
        <v>5000000</v>
      </c>
      <c r="K36" s="40">
        <f t="shared" ref="K36:K42" si="2">F36*H36*J36</f>
        <v>10000000</v>
      </c>
      <c r="L36" s="141" t="s">
        <v>247</v>
      </c>
    </row>
    <row r="37" spans="2:12" ht="30" customHeight="1" x14ac:dyDescent="0.25">
      <c r="B37" s="87"/>
      <c r="C37" s="88"/>
      <c r="D37" s="89">
        <f>D36+1</f>
        <v>2</v>
      </c>
      <c r="E37" s="78" t="s">
        <v>93</v>
      </c>
      <c r="F37" s="39">
        <v>1</v>
      </c>
      <c r="G37" s="39" t="s">
        <v>3</v>
      </c>
      <c r="H37" s="39">
        <v>1</v>
      </c>
      <c r="I37" s="39" t="s">
        <v>26</v>
      </c>
      <c r="J37" s="40">
        <v>7500000</v>
      </c>
      <c r="K37" s="40">
        <f t="shared" si="2"/>
        <v>7500000</v>
      </c>
      <c r="L37" s="141" t="s">
        <v>248</v>
      </c>
    </row>
    <row r="38" spans="2:12" ht="79.2" customHeight="1" x14ac:dyDescent="0.25">
      <c r="B38" s="87"/>
      <c r="C38" s="88"/>
      <c r="D38" s="89">
        <f t="shared" ref="D38:D42" si="3">D37+1</f>
        <v>3</v>
      </c>
      <c r="E38" s="78" t="s">
        <v>94</v>
      </c>
      <c r="F38" s="39">
        <v>1</v>
      </c>
      <c r="G38" s="39" t="s">
        <v>3</v>
      </c>
      <c r="H38" s="39">
        <v>1</v>
      </c>
      <c r="I38" s="39" t="s">
        <v>26</v>
      </c>
      <c r="J38" s="40">
        <v>10000000</v>
      </c>
      <c r="K38" s="40">
        <f t="shared" si="2"/>
        <v>10000000</v>
      </c>
      <c r="L38" s="141" t="s">
        <v>247</v>
      </c>
    </row>
    <row r="39" spans="2:12" ht="79.2" customHeight="1" x14ac:dyDescent="0.25">
      <c r="B39" s="87"/>
      <c r="C39" s="88"/>
      <c r="D39" s="89">
        <f t="shared" si="3"/>
        <v>4</v>
      </c>
      <c r="E39" s="78" t="s">
        <v>202</v>
      </c>
      <c r="F39" s="39">
        <v>1</v>
      </c>
      <c r="G39" s="39" t="s">
        <v>3</v>
      </c>
      <c r="H39" s="39">
        <v>1</v>
      </c>
      <c r="I39" s="39" t="s">
        <v>26</v>
      </c>
      <c r="J39" s="40">
        <v>35000000</v>
      </c>
      <c r="K39" s="40">
        <f t="shared" si="2"/>
        <v>35000000</v>
      </c>
      <c r="L39" s="141" t="s">
        <v>247</v>
      </c>
    </row>
    <row r="40" spans="2:12" ht="30" customHeight="1" x14ac:dyDescent="0.25">
      <c r="B40" s="87"/>
      <c r="C40" s="88"/>
      <c r="D40" s="89">
        <f t="shared" si="3"/>
        <v>5</v>
      </c>
      <c r="E40" s="78" t="s">
        <v>35</v>
      </c>
      <c r="F40" s="39">
        <v>1</v>
      </c>
      <c r="G40" s="39" t="s">
        <v>13</v>
      </c>
      <c r="H40" s="39">
        <v>1</v>
      </c>
      <c r="I40" s="39" t="s">
        <v>26</v>
      </c>
      <c r="J40" s="40">
        <v>750000</v>
      </c>
      <c r="K40" s="40">
        <f t="shared" si="2"/>
        <v>750000</v>
      </c>
      <c r="L40" s="141" t="s">
        <v>248</v>
      </c>
    </row>
    <row r="41" spans="2:12" ht="30" customHeight="1" x14ac:dyDescent="0.25">
      <c r="B41" s="87"/>
      <c r="C41" s="88"/>
      <c r="D41" s="89">
        <f t="shared" si="3"/>
        <v>6</v>
      </c>
      <c r="E41" s="78" t="s">
        <v>95</v>
      </c>
      <c r="F41" s="39">
        <v>1</v>
      </c>
      <c r="G41" s="39" t="s">
        <v>13</v>
      </c>
      <c r="H41" s="39">
        <v>1</v>
      </c>
      <c r="I41" s="39" t="s">
        <v>26</v>
      </c>
      <c r="J41" s="40">
        <v>750000</v>
      </c>
      <c r="K41" s="40">
        <f t="shared" si="2"/>
        <v>750000</v>
      </c>
      <c r="L41" s="141" t="s">
        <v>248</v>
      </c>
    </row>
    <row r="42" spans="2:12" ht="40.799999999999997" customHeight="1" thickBot="1" x14ac:dyDescent="0.3">
      <c r="B42" s="90"/>
      <c r="C42" s="91"/>
      <c r="D42" s="92">
        <f t="shared" si="3"/>
        <v>7</v>
      </c>
      <c r="E42" s="80" t="s">
        <v>96</v>
      </c>
      <c r="F42" s="42">
        <v>1</v>
      </c>
      <c r="G42" s="42" t="s">
        <v>3</v>
      </c>
      <c r="H42" s="42">
        <v>1</v>
      </c>
      <c r="I42" s="42" t="s">
        <v>26</v>
      </c>
      <c r="J42" s="43">
        <v>10000000</v>
      </c>
      <c r="K42" s="40">
        <f t="shared" si="2"/>
        <v>10000000</v>
      </c>
      <c r="L42" s="141" t="s">
        <v>248</v>
      </c>
    </row>
    <row r="43" spans="2:12" ht="16.8" thickBot="1" x14ac:dyDescent="0.3">
      <c r="B43" s="103"/>
      <c r="C43" s="104"/>
      <c r="D43" s="104"/>
      <c r="E43" s="68"/>
      <c r="F43" s="105"/>
      <c r="G43" s="105"/>
      <c r="H43" s="105"/>
      <c r="I43" s="105"/>
      <c r="J43" s="106"/>
      <c r="K43" s="106"/>
      <c r="L43" s="142"/>
    </row>
    <row r="44" spans="2:12" ht="30" customHeight="1" x14ac:dyDescent="0.25">
      <c r="B44" s="81"/>
      <c r="C44" s="82" t="s">
        <v>209</v>
      </c>
      <c r="D44" s="83"/>
      <c r="E44" s="93" t="s">
        <v>119</v>
      </c>
      <c r="F44" s="94"/>
      <c r="G44" s="95"/>
      <c r="H44" s="95"/>
      <c r="I44" s="95"/>
      <c r="J44" s="96"/>
      <c r="K44" s="97">
        <f>SUM(K45:K61)</f>
        <v>106500000</v>
      </c>
      <c r="L44" s="139"/>
    </row>
    <row r="45" spans="2:12" ht="132" customHeight="1" x14ac:dyDescent="0.25">
      <c r="B45" s="87"/>
      <c r="C45" s="88"/>
      <c r="D45" s="89">
        <v>1</v>
      </c>
      <c r="E45" s="78" t="s">
        <v>97</v>
      </c>
      <c r="F45" s="39">
        <v>1</v>
      </c>
      <c r="G45" s="39" t="s">
        <v>13</v>
      </c>
      <c r="H45" s="39">
        <v>1</v>
      </c>
      <c r="I45" s="39" t="s">
        <v>25</v>
      </c>
      <c r="J45" s="40">
        <v>5000000</v>
      </c>
      <c r="K45" s="40">
        <f t="shared" ref="K45:K61" si="4">F45*H45*J45</f>
        <v>5000000</v>
      </c>
      <c r="L45" s="141" t="s">
        <v>250</v>
      </c>
    </row>
    <row r="46" spans="2:12" ht="118.2" customHeight="1" x14ac:dyDescent="0.25">
      <c r="B46" s="87"/>
      <c r="C46" s="88"/>
      <c r="D46" s="89">
        <f>D45+1</f>
        <v>2</v>
      </c>
      <c r="E46" s="78" t="s">
        <v>98</v>
      </c>
      <c r="F46" s="39">
        <v>1</v>
      </c>
      <c r="G46" s="39" t="s">
        <v>13</v>
      </c>
      <c r="H46" s="39">
        <v>1</v>
      </c>
      <c r="I46" s="39" t="s">
        <v>25</v>
      </c>
      <c r="J46" s="40">
        <v>5000000</v>
      </c>
      <c r="K46" s="40">
        <f t="shared" si="4"/>
        <v>5000000</v>
      </c>
      <c r="L46" s="141" t="s">
        <v>251</v>
      </c>
    </row>
    <row r="47" spans="2:12" ht="64.8" x14ac:dyDescent="0.25">
      <c r="B47" s="87"/>
      <c r="C47" s="88"/>
      <c r="D47" s="89">
        <f t="shared" ref="D47:D61" si="5">D46+1</f>
        <v>3</v>
      </c>
      <c r="E47" s="78" t="s">
        <v>99</v>
      </c>
      <c r="F47" s="39">
        <v>1</v>
      </c>
      <c r="G47" s="39" t="s">
        <v>13</v>
      </c>
      <c r="H47" s="39">
        <v>1</v>
      </c>
      <c r="I47" s="39" t="s">
        <v>25</v>
      </c>
      <c r="J47" s="40">
        <v>5000000</v>
      </c>
      <c r="K47" s="40">
        <f t="shared" si="4"/>
        <v>5000000</v>
      </c>
      <c r="L47" s="141" t="s">
        <v>252</v>
      </c>
    </row>
    <row r="48" spans="2:12" ht="136.80000000000001" customHeight="1" x14ac:dyDescent="0.25">
      <c r="B48" s="87"/>
      <c r="C48" s="88"/>
      <c r="D48" s="89">
        <f t="shared" si="5"/>
        <v>4</v>
      </c>
      <c r="E48" s="78" t="s">
        <v>100</v>
      </c>
      <c r="F48" s="39">
        <v>1</v>
      </c>
      <c r="G48" s="39" t="s">
        <v>13</v>
      </c>
      <c r="H48" s="39">
        <v>1</v>
      </c>
      <c r="I48" s="39" t="s">
        <v>25</v>
      </c>
      <c r="J48" s="40">
        <v>5000000</v>
      </c>
      <c r="K48" s="40">
        <f t="shared" si="4"/>
        <v>5000000</v>
      </c>
      <c r="L48" s="141" t="s">
        <v>249</v>
      </c>
    </row>
    <row r="49" spans="2:12" ht="67.2" customHeight="1" x14ac:dyDescent="0.25">
      <c r="B49" s="87"/>
      <c r="C49" s="88"/>
      <c r="D49" s="89">
        <f t="shared" si="5"/>
        <v>5</v>
      </c>
      <c r="E49" s="78" t="s">
        <v>101</v>
      </c>
      <c r="F49" s="39">
        <v>1</v>
      </c>
      <c r="G49" s="39" t="s">
        <v>13</v>
      </c>
      <c r="H49" s="39">
        <v>1</v>
      </c>
      <c r="I49" s="39" t="s">
        <v>25</v>
      </c>
      <c r="J49" s="40">
        <v>5000000</v>
      </c>
      <c r="K49" s="40">
        <f t="shared" si="4"/>
        <v>5000000</v>
      </c>
      <c r="L49" s="141" t="s">
        <v>252</v>
      </c>
    </row>
    <row r="50" spans="2:12" ht="67.2" customHeight="1" x14ac:dyDescent="0.25">
      <c r="B50" s="87"/>
      <c r="C50" s="88"/>
      <c r="D50" s="89">
        <f t="shared" si="5"/>
        <v>6</v>
      </c>
      <c r="E50" s="78" t="s">
        <v>102</v>
      </c>
      <c r="F50" s="39">
        <v>1</v>
      </c>
      <c r="G50" s="39" t="s">
        <v>13</v>
      </c>
      <c r="H50" s="39">
        <v>1</v>
      </c>
      <c r="I50" s="39" t="s">
        <v>25</v>
      </c>
      <c r="J50" s="40">
        <v>5000000</v>
      </c>
      <c r="K50" s="40">
        <f t="shared" si="4"/>
        <v>5000000</v>
      </c>
      <c r="L50" s="141" t="s">
        <v>252</v>
      </c>
    </row>
    <row r="51" spans="2:12" ht="67.2" customHeight="1" x14ac:dyDescent="0.25">
      <c r="B51" s="87"/>
      <c r="C51" s="88"/>
      <c r="D51" s="89">
        <f t="shared" si="5"/>
        <v>7</v>
      </c>
      <c r="E51" s="78" t="s">
        <v>103</v>
      </c>
      <c r="F51" s="39">
        <v>1</v>
      </c>
      <c r="G51" s="39" t="s">
        <v>13</v>
      </c>
      <c r="H51" s="39">
        <v>1</v>
      </c>
      <c r="I51" s="39" t="s">
        <v>25</v>
      </c>
      <c r="J51" s="40">
        <v>5000000</v>
      </c>
      <c r="K51" s="40">
        <f t="shared" si="4"/>
        <v>5000000</v>
      </c>
      <c r="L51" s="141" t="s">
        <v>252</v>
      </c>
    </row>
    <row r="52" spans="2:12" ht="67.2" customHeight="1" x14ac:dyDescent="0.25">
      <c r="B52" s="87"/>
      <c r="C52" s="88"/>
      <c r="D52" s="89">
        <f t="shared" si="5"/>
        <v>8</v>
      </c>
      <c r="E52" s="78" t="s">
        <v>104</v>
      </c>
      <c r="F52" s="39">
        <v>1</v>
      </c>
      <c r="G52" s="39" t="s">
        <v>13</v>
      </c>
      <c r="H52" s="39">
        <v>1</v>
      </c>
      <c r="I52" s="39" t="s">
        <v>25</v>
      </c>
      <c r="J52" s="40">
        <v>5000000</v>
      </c>
      <c r="K52" s="40">
        <f t="shared" si="4"/>
        <v>5000000</v>
      </c>
      <c r="L52" s="141" t="s">
        <v>252</v>
      </c>
    </row>
    <row r="53" spans="2:12" ht="67.2" customHeight="1" x14ac:dyDescent="0.25">
      <c r="B53" s="87"/>
      <c r="C53" s="88"/>
      <c r="D53" s="89">
        <f t="shared" si="5"/>
        <v>9</v>
      </c>
      <c r="E53" s="78" t="s">
        <v>105</v>
      </c>
      <c r="F53" s="39">
        <v>1</v>
      </c>
      <c r="G53" s="39" t="s">
        <v>13</v>
      </c>
      <c r="H53" s="39">
        <v>1</v>
      </c>
      <c r="I53" s="39" t="s">
        <v>25</v>
      </c>
      <c r="J53" s="40">
        <v>5000000</v>
      </c>
      <c r="K53" s="40">
        <f t="shared" si="4"/>
        <v>5000000</v>
      </c>
      <c r="L53" s="141" t="s">
        <v>252</v>
      </c>
    </row>
    <row r="54" spans="2:12" ht="67.2" customHeight="1" x14ac:dyDescent="0.25">
      <c r="B54" s="87"/>
      <c r="C54" s="88"/>
      <c r="D54" s="89">
        <f t="shared" si="5"/>
        <v>10</v>
      </c>
      <c r="E54" s="78" t="s">
        <v>106</v>
      </c>
      <c r="F54" s="39">
        <v>1</v>
      </c>
      <c r="G54" s="39" t="s">
        <v>13</v>
      </c>
      <c r="H54" s="39">
        <v>1</v>
      </c>
      <c r="I54" s="39" t="s">
        <v>25</v>
      </c>
      <c r="J54" s="40">
        <v>5000000</v>
      </c>
      <c r="K54" s="40">
        <f t="shared" si="4"/>
        <v>5000000</v>
      </c>
      <c r="L54" s="141" t="s">
        <v>252</v>
      </c>
    </row>
    <row r="55" spans="2:12" ht="67.2" customHeight="1" x14ac:dyDescent="0.25">
      <c r="B55" s="87"/>
      <c r="C55" s="88"/>
      <c r="D55" s="89">
        <f t="shared" si="5"/>
        <v>11</v>
      </c>
      <c r="E55" s="78" t="s">
        <v>107</v>
      </c>
      <c r="F55" s="39">
        <v>1</v>
      </c>
      <c r="G55" s="39" t="s">
        <v>13</v>
      </c>
      <c r="H55" s="39">
        <v>1</v>
      </c>
      <c r="I55" s="39" t="s">
        <v>25</v>
      </c>
      <c r="J55" s="40">
        <v>5000000</v>
      </c>
      <c r="K55" s="40">
        <f t="shared" si="4"/>
        <v>5000000</v>
      </c>
      <c r="L55" s="141" t="s">
        <v>252</v>
      </c>
    </row>
    <row r="56" spans="2:12" ht="67.2" customHeight="1" x14ac:dyDescent="0.25">
      <c r="B56" s="87"/>
      <c r="C56" s="88"/>
      <c r="D56" s="89">
        <f t="shared" si="5"/>
        <v>12</v>
      </c>
      <c r="E56" s="78" t="s">
        <v>146</v>
      </c>
      <c r="F56" s="39">
        <v>1</v>
      </c>
      <c r="G56" s="39" t="s">
        <v>13</v>
      </c>
      <c r="H56" s="39">
        <v>1</v>
      </c>
      <c r="I56" s="39" t="s">
        <v>25</v>
      </c>
      <c r="J56" s="40">
        <v>5000000</v>
      </c>
      <c r="K56" s="40">
        <f t="shared" si="4"/>
        <v>5000000</v>
      </c>
      <c r="L56" s="141" t="s">
        <v>252</v>
      </c>
    </row>
    <row r="57" spans="2:12" ht="67.2" customHeight="1" x14ac:dyDescent="0.25">
      <c r="B57" s="87"/>
      <c r="C57" s="88"/>
      <c r="D57" s="89">
        <f t="shared" si="5"/>
        <v>13</v>
      </c>
      <c r="E57" s="78" t="s">
        <v>108</v>
      </c>
      <c r="F57" s="39">
        <v>1</v>
      </c>
      <c r="G57" s="39" t="s">
        <v>13</v>
      </c>
      <c r="H57" s="39">
        <v>1</v>
      </c>
      <c r="I57" s="39" t="s">
        <v>25</v>
      </c>
      <c r="J57" s="40">
        <v>5000000</v>
      </c>
      <c r="K57" s="40">
        <f t="shared" si="4"/>
        <v>5000000</v>
      </c>
      <c r="L57" s="141" t="s">
        <v>252</v>
      </c>
    </row>
    <row r="58" spans="2:12" ht="30" customHeight="1" x14ac:dyDescent="0.25">
      <c r="B58" s="87"/>
      <c r="C58" s="88"/>
      <c r="D58" s="89">
        <f t="shared" si="5"/>
        <v>14</v>
      </c>
      <c r="E58" s="78" t="s">
        <v>205</v>
      </c>
      <c r="F58" s="39">
        <v>34</v>
      </c>
      <c r="G58" s="39" t="s">
        <v>13</v>
      </c>
      <c r="H58" s="39">
        <v>5</v>
      </c>
      <c r="I58" s="39" t="s">
        <v>26</v>
      </c>
      <c r="J58" s="40">
        <v>200000</v>
      </c>
      <c r="K58" s="40">
        <f t="shared" si="4"/>
        <v>34000000</v>
      </c>
      <c r="L58" s="141" t="s">
        <v>253</v>
      </c>
    </row>
    <row r="59" spans="2:12" ht="30" customHeight="1" x14ac:dyDescent="0.25">
      <c r="B59" s="87"/>
      <c r="C59" s="88"/>
      <c r="D59" s="89">
        <f t="shared" si="5"/>
        <v>15</v>
      </c>
      <c r="E59" s="78" t="s">
        <v>70</v>
      </c>
      <c r="F59" s="39">
        <v>10</v>
      </c>
      <c r="G59" s="39" t="s">
        <v>13</v>
      </c>
      <c r="H59" s="39">
        <v>1</v>
      </c>
      <c r="I59" s="39" t="s">
        <v>26</v>
      </c>
      <c r="J59" s="40">
        <v>250000</v>
      </c>
      <c r="K59" s="40">
        <f t="shared" si="4"/>
        <v>2500000</v>
      </c>
      <c r="L59" s="141" t="s">
        <v>253</v>
      </c>
    </row>
    <row r="60" spans="2:12" ht="30" customHeight="1" x14ac:dyDescent="0.25">
      <c r="B60" s="87"/>
      <c r="C60" s="88"/>
      <c r="D60" s="89">
        <f t="shared" si="5"/>
        <v>16</v>
      </c>
      <c r="E60" s="78" t="s">
        <v>109</v>
      </c>
      <c r="F60" s="39">
        <v>10</v>
      </c>
      <c r="G60" s="39" t="s">
        <v>13</v>
      </c>
      <c r="H60" s="39">
        <v>1</v>
      </c>
      <c r="I60" s="39" t="s">
        <v>26</v>
      </c>
      <c r="J60" s="40">
        <v>200000</v>
      </c>
      <c r="K60" s="40">
        <f t="shared" si="4"/>
        <v>2000000</v>
      </c>
      <c r="L60" s="141" t="s">
        <v>253</v>
      </c>
    </row>
    <row r="61" spans="2:12" ht="30" customHeight="1" thickBot="1" x14ac:dyDescent="0.3">
      <c r="B61" s="90"/>
      <c r="C61" s="91"/>
      <c r="D61" s="92">
        <f t="shared" si="5"/>
        <v>17</v>
      </c>
      <c r="E61" s="80" t="s">
        <v>38</v>
      </c>
      <c r="F61" s="42">
        <v>20</v>
      </c>
      <c r="G61" s="42" t="s">
        <v>13</v>
      </c>
      <c r="H61" s="42">
        <v>1</v>
      </c>
      <c r="I61" s="42" t="s">
        <v>26</v>
      </c>
      <c r="J61" s="43">
        <v>150000</v>
      </c>
      <c r="K61" s="40">
        <f t="shared" si="4"/>
        <v>3000000</v>
      </c>
      <c r="L61" s="141" t="s">
        <v>253</v>
      </c>
    </row>
    <row r="62" spans="2:12" ht="16.8" thickBot="1" x14ac:dyDescent="0.3">
      <c r="B62" s="103"/>
      <c r="C62" s="104"/>
      <c r="D62" s="104"/>
      <c r="E62" s="68"/>
      <c r="F62" s="105"/>
      <c r="G62" s="105"/>
      <c r="H62" s="105"/>
      <c r="I62" s="105"/>
      <c r="J62" s="106"/>
      <c r="K62" s="106"/>
      <c r="L62" s="142"/>
    </row>
    <row r="63" spans="2:12" ht="30" customHeight="1" x14ac:dyDescent="0.25">
      <c r="B63" s="81"/>
      <c r="C63" s="82" t="s">
        <v>210</v>
      </c>
      <c r="D63" s="83"/>
      <c r="E63" s="93" t="s">
        <v>72</v>
      </c>
      <c r="F63" s="94"/>
      <c r="G63" s="95"/>
      <c r="H63" s="95"/>
      <c r="I63" s="95"/>
      <c r="J63" s="96"/>
      <c r="K63" s="97">
        <f>SUM(K64:K69)</f>
        <v>134750000</v>
      </c>
      <c r="L63" s="139"/>
    </row>
    <row r="64" spans="2:12" ht="30" customHeight="1" x14ac:dyDescent="0.25">
      <c r="B64" s="87"/>
      <c r="C64" s="88"/>
      <c r="D64" s="89">
        <v>1</v>
      </c>
      <c r="E64" s="107" t="s">
        <v>73</v>
      </c>
      <c r="F64" s="13">
        <v>10</v>
      </c>
      <c r="G64" s="14" t="s">
        <v>43</v>
      </c>
      <c r="H64" s="14">
        <v>1</v>
      </c>
      <c r="I64" s="14" t="s">
        <v>36</v>
      </c>
      <c r="J64" s="15">
        <v>300000</v>
      </c>
      <c r="K64" s="40">
        <f t="shared" ref="K64:K69" si="6">F64*H64*J64</f>
        <v>3000000</v>
      </c>
      <c r="L64" s="141" t="s">
        <v>254</v>
      </c>
    </row>
    <row r="65" spans="2:12" ht="30" customHeight="1" x14ac:dyDescent="0.25">
      <c r="B65" s="87"/>
      <c r="C65" s="88"/>
      <c r="D65" s="89">
        <f>D64+1</f>
        <v>2</v>
      </c>
      <c r="E65" s="107" t="s">
        <v>110</v>
      </c>
      <c r="F65" s="13">
        <v>20</v>
      </c>
      <c r="G65" s="14" t="s">
        <v>54</v>
      </c>
      <c r="H65" s="14">
        <v>1</v>
      </c>
      <c r="I65" s="14" t="s">
        <v>36</v>
      </c>
      <c r="J65" s="15">
        <v>40000</v>
      </c>
      <c r="K65" s="40">
        <f t="shared" si="6"/>
        <v>800000</v>
      </c>
      <c r="L65" s="141" t="s">
        <v>257</v>
      </c>
    </row>
    <row r="66" spans="2:12" ht="30" customHeight="1" x14ac:dyDescent="0.25">
      <c r="B66" s="87"/>
      <c r="C66" s="88"/>
      <c r="D66" s="89">
        <f t="shared" ref="D66:D69" si="7">D65+1</f>
        <v>3</v>
      </c>
      <c r="E66" s="107" t="s">
        <v>111</v>
      </c>
      <c r="F66" s="13">
        <v>7000</v>
      </c>
      <c r="G66" s="14" t="s">
        <v>54</v>
      </c>
      <c r="H66" s="14">
        <v>1</v>
      </c>
      <c r="I66" s="14" t="s">
        <v>36</v>
      </c>
      <c r="J66" s="15">
        <v>15000</v>
      </c>
      <c r="K66" s="40">
        <f t="shared" si="6"/>
        <v>105000000</v>
      </c>
      <c r="L66" s="141" t="s">
        <v>255</v>
      </c>
    </row>
    <row r="67" spans="2:12" ht="40.799999999999997" customHeight="1" x14ac:dyDescent="0.25">
      <c r="B67" s="87"/>
      <c r="C67" s="88"/>
      <c r="D67" s="89">
        <f t="shared" si="7"/>
        <v>4</v>
      </c>
      <c r="E67" s="107" t="s">
        <v>113</v>
      </c>
      <c r="F67" s="13">
        <v>400</v>
      </c>
      <c r="G67" s="14" t="s">
        <v>54</v>
      </c>
      <c r="H67" s="14">
        <v>1</v>
      </c>
      <c r="I67" s="14" t="s">
        <v>36</v>
      </c>
      <c r="J67" s="15">
        <v>15000</v>
      </c>
      <c r="K67" s="40">
        <f t="shared" si="6"/>
        <v>6000000</v>
      </c>
      <c r="L67" s="141" t="s">
        <v>255</v>
      </c>
    </row>
    <row r="68" spans="2:12" ht="51.6" customHeight="1" x14ac:dyDescent="0.25">
      <c r="B68" s="87"/>
      <c r="C68" s="88"/>
      <c r="D68" s="89">
        <f t="shared" si="7"/>
        <v>5</v>
      </c>
      <c r="E68" s="107" t="s">
        <v>112</v>
      </c>
      <c r="F68" s="34">
        <v>400</v>
      </c>
      <c r="G68" s="35" t="s">
        <v>54</v>
      </c>
      <c r="H68" s="14">
        <v>1</v>
      </c>
      <c r="I68" s="35" t="s">
        <v>36</v>
      </c>
      <c r="J68" s="36">
        <v>35000</v>
      </c>
      <c r="K68" s="40">
        <f t="shared" si="6"/>
        <v>14000000</v>
      </c>
      <c r="L68" s="141" t="s">
        <v>256</v>
      </c>
    </row>
    <row r="69" spans="2:12" ht="40.799999999999997" customHeight="1" thickBot="1" x14ac:dyDescent="0.3">
      <c r="B69" s="87"/>
      <c r="C69" s="88"/>
      <c r="D69" s="89">
        <f t="shared" si="7"/>
        <v>6</v>
      </c>
      <c r="E69" s="107" t="s">
        <v>114</v>
      </c>
      <c r="F69" s="34">
        <f>5*34</f>
        <v>170</v>
      </c>
      <c r="G69" s="35" t="s">
        <v>54</v>
      </c>
      <c r="H69" s="14">
        <v>1</v>
      </c>
      <c r="I69" s="35" t="s">
        <v>36</v>
      </c>
      <c r="J69" s="36">
        <v>35000</v>
      </c>
      <c r="K69" s="40">
        <f t="shared" si="6"/>
        <v>5950000</v>
      </c>
      <c r="L69" s="141" t="s">
        <v>256</v>
      </c>
    </row>
    <row r="70" spans="2:12" ht="16.8" thickBot="1" x14ac:dyDescent="0.3">
      <c r="B70" s="103"/>
      <c r="C70" s="104"/>
      <c r="D70" s="104"/>
      <c r="E70" s="68"/>
      <c r="F70" s="105"/>
      <c r="G70" s="105"/>
      <c r="H70" s="105"/>
      <c r="I70" s="105"/>
      <c r="J70" s="106"/>
      <c r="K70" s="106"/>
      <c r="L70" s="142"/>
    </row>
    <row r="71" spans="2:12" ht="30" customHeight="1" x14ac:dyDescent="0.25">
      <c r="B71" s="81"/>
      <c r="C71" s="82" t="s">
        <v>211</v>
      </c>
      <c r="D71" s="83"/>
      <c r="E71" s="93" t="s">
        <v>71</v>
      </c>
      <c r="F71" s="94"/>
      <c r="G71" s="95"/>
      <c r="H71" s="95"/>
      <c r="I71" s="95"/>
      <c r="J71" s="96"/>
      <c r="K71" s="97">
        <f>SUM(K72:K74)</f>
        <v>52500000</v>
      </c>
      <c r="L71" s="139"/>
    </row>
    <row r="72" spans="2:12" ht="40.799999999999997" customHeight="1" x14ac:dyDescent="0.25">
      <c r="B72" s="87"/>
      <c r="C72" s="88"/>
      <c r="D72" s="89">
        <v>1</v>
      </c>
      <c r="E72" s="107" t="s">
        <v>21</v>
      </c>
      <c r="F72" s="13">
        <v>5000</v>
      </c>
      <c r="G72" s="14" t="s">
        <v>1</v>
      </c>
      <c r="H72" s="14">
        <v>1</v>
      </c>
      <c r="I72" s="14" t="s">
        <v>25</v>
      </c>
      <c r="J72" s="15">
        <v>7000</v>
      </c>
      <c r="K72" s="40">
        <f t="shared" ref="K72:K74" si="8">F72*H72*J72</f>
        <v>35000000</v>
      </c>
      <c r="L72" s="141" t="s">
        <v>258</v>
      </c>
    </row>
    <row r="73" spans="2:12" ht="30" customHeight="1" x14ac:dyDescent="0.25">
      <c r="B73" s="87"/>
      <c r="C73" s="88"/>
      <c r="D73" s="89">
        <f>D72+1</f>
        <v>2</v>
      </c>
      <c r="E73" s="107" t="s">
        <v>42</v>
      </c>
      <c r="F73" s="13">
        <v>200</v>
      </c>
      <c r="G73" s="14" t="s">
        <v>43</v>
      </c>
      <c r="H73" s="14">
        <v>1</v>
      </c>
      <c r="I73" s="14" t="s">
        <v>25</v>
      </c>
      <c r="J73" s="15">
        <v>50000</v>
      </c>
      <c r="K73" s="40">
        <f t="shared" si="8"/>
        <v>10000000</v>
      </c>
      <c r="L73" s="141" t="s">
        <v>259</v>
      </c>
    </row>
    <row r="74" spans="2:12" ht="63" customHeight="1" thickBot="1" x14ac:dyDescent="0.3">
      <c r="B74" s="87"/>
      <c r="C74" s="88"/>
      <c r="D74" s="89">
        <f t="shared" ref="D74" si="9">D73+1</f>
        <v>3</v>
      </c>
      <c r="E74" s="107" t="s">
        <v>52</v>
      </c>
      <c r="F74" s="34">
        <v>300</v>
      </c>
      <c r="G74" s="35" t="s">
        <v>4</v>
      </c>
      <c r="H74" s="35">
        <v>1</v>
      </c>
      <c r="I74" s="35" t="s">
        <v>25</v>
      </c>
      <c r="J74" s="36">
        <v>25000</v>
      </c>
      <c r="K74" s="40">
        <f t="shared" si="8"/>
        <v>7500000</v>
      </c>
      <c r="L74" s="133" t="s">
        <v>290</v>
      </c>
    </row>
    <row r="75" spans="2:12" ht="16.8" thickBot="1" x14ac:dyDescent="0.3">
      <c r="B75" s="26"/>
      <c r="C75" s="77"/>
      <c r="D75" s="77"/>
      <c r="E75" s="27"/>
      <c r="F75" s="28"/>
      <c r="G75" s="29"/>
      <c r="H75" s="29"/>
      <c r="I75" s="29"/>
      <c r="J75" s="30"/>
      <c r="K75" s="135"/>
      <c r="L75" s="138"/>
    </row>
    <row r="76" spans="2:12" ht="30" customHeight="1" x14ac:dyDescent="0.25">
      <c r="B76" s="81" t="s">
        <v>6</v>
      </c>
      <c r="C76" s="82"/>
      <c r="D76" s="83"/>
      <c r="E76" s="93" t="s">
        <v>212</v>
      </c>
      <c r="F76" s="94"/>
      <c r="G76" s="95"/>
      <c r="H76" s="95"/>
      <c r="I76" s="95"/>
      <c r="J76" s="96"/>
      <c r="K76" s="97">
        <f>K77+K91+K99+K119</f>
        <v>1433765000</v>
      </c>
      <c r="L76" s="139"/>
    </row>
    <row r="77" spans="2:12" ht="30" customHeight="1" thickBot="1" x14ac:dyDescent="0.3">
      <c r="B77" s="112"/>
      <c r="C77" s="85" t="s">
        <v>128</v>
      </c>
      <c r="D77" s="86"/>
      <c r="E77" s="98" t="s">
        <v>165</v>
      </c>
      <c r="F77" s="99"/>
      <c r="G77" s="100"/>
      <c r="H77" s="100"/>
      <c r="I77" s="100"/>
      <c r="J77" s="101"/>
      <c r="K77" s="102">
        <f>SUM(K78:K89)</f>
        <v>488800000</v>
      </c>
      <c r="L77" s="140"/>
    </row>
    <row r="78" spans="2:12" ht="69" customHeight="1" x14ac:dyDescent="0.25">
      <c r="B78" s="116"/>
      <c r="C78" s="126"/>
      <c r="D78" s="118">
        <v>1</v>
      </c>
      <c r="E78" s="63" t="s">
        <v>55</v>
      </c>
      <c r="F78" s="71">
        <v>1</v>
      </c>
      <c r="G78" s="48" t="s">
        <v>1</v>
      </c>
      <c r="H78" s="48">
        <v>6</v>
      </c>
      <c r="I78" s="48" t="s">
        <v>26</v>
      </c>
      <c r="J78" s="72">
        <v>10000000</v>
      </c>
      <c r="K78" s="72">
        <f t="shared" ref="K78:K89" si="10">+J78*H78*F78</f>
        <v>60000000</v>
      </c>
      <c r="L78" s="11" t="s">
        <v>261</v>
      </c>
    </row>
    <row r="79" spans="2:12" ht="103.8" customHeight="1" x14ac:dyDescent="0.25">
      <c r="B79" s="112"/>
      <c r="C79" s="85"/>
      <c r="D79" s="89">
        <f>D78+1</f>
        <v>2</v>
      </c>
      <c r="E79" s="12" t="s">
        <v>179</v>
      </c>
      <c r="F79" s="13">
        <v>1</v>
      </c>
      <c r="G79" s="14" t="s">
        <v>1</v>
      </c>
      <c r="H79" s="14">
        <v>6</v>
      </c>
      <c r="I79" s="14" t="s">
        <v>26</v>
      </c>
      <c r="J79" s="15">
        <v>20000000</v>
      </c>
      <c r="K79" s="72">
        <f t="shared" si="10"/>
        <v>120000000</v>
      </c>
      <c r="L79" s="143" t="s">
        <v>291</v>
      </c>
    </row>
    <row r="80" spans="2:12" ht="50.4" customHeight="1" x14ac:dyDescent="0.25">
      <c r="B80" s="112"/>
      <c r="C80" s="85"/>
      <c r="D80" s="89">
        <f t="shared" ref="D80:D89" si="11">D79+1</f>
        <v>3</v>
      </c>
      <c r="E80" s="12" t="s">
        <v>30</v>
      </c>
      <c r="F80" s="13">
        <v>1</v>
      </c>
      <c r="G80" s="14" t="s">
        <v>1</v>
      </c>
      <c r="H80" s="14">
        <v>6</v>
      </c>
      <c r="I80" s="14" t="s">
        <v>26</v>
      </c>
      <c r="J80" s="15">
        <v>10000000</v>
      </c>
      <c r="K80" s="72">
        <f t="shared" si="10"/>
        <v>60000000</v>
      </c>
      <c r="L80" s="12" t="s">
        <v>242</v>
      </c>
    </row>
    <row r="81" spans="2:12" ht="37.049999999999997" customHeight="1" x14ac:dyDescent="0.25">
      <c r="B81" s="112"/>
      <c r="C81" s="85"/>
      <c r="D81" s="89">
        <f t="shared" si="11"/>
        <v>4</v>
      </c>
      <c r="E81" s="12" t="s">
        <v>56</v>
      </c>
      <c r="F81" s="13">
        <v>18</v>
      </c>
      <c r="G81" s="14" t="s">
        <v>57</v>
      </c>
      <c r="H81" s="14">
        <v>6</v>
      </c>
      <c r="I81" s="14" t="s">
        <v>26</v>
      </c>
      <c r="J81" s="15">
        <v>1000000</v>
      </c>
      <c r="K81" s="72">
        <f t="shared" si="10"/>
        <v>108000000</v>
      </c>
      <c r="L81" s="144" t="s">
        <v>243</v>
      </c>
    </row>
    <row r="82" spans="2:12" ht="37.049999999999997" customHeight="1" x14ac:dyDescent="0.25">
      <c r="B82" s="112"/>
      <c r="C82" s="85"/>
      <c r="D82" s="89">
        <f t="shared" si="11"/>
        <v>5</v>
      </c>
      <c r="E82" s="12" t="s">
        <v>77</v>
      </c>
      <c r="F82" s="13">
        <v>1</v>
      </c>
      <c r="G82" s="14" t="s">
        <v>1</v>
      </c>
      <c r="H82" s="14">
        <v>6</v>
      </c>
      <c r="I82" s="14" t="s">
        <v>26</v>
      </c>
      <c r="J82" s="15">
        <v>2500000</v>
      </c>
      <c r="K82" s="72">
        <f t="shared" si="10"/>
        <v>15000000</v>
      </c>
      <c r="L82" s="131" t="s">
        <v>262</v>
      </c>
    </row>
    <row r="83" spans="2:12" ht="30" customHeight="1" x14ac:dyDescent="0.25">
      <c r="B83" s="112"/>
      <c r="C83" s="85"/>
      <c r="D83" s="89">
        <f t="shared" si="11"/>
        <v>6</v>
      </c>
      <c r="E83" s="31" t="s">
        <v>177</v>
      </c>
      <c r="F83" s="44">
        <v>10</v>
      </c>
      <c r="G83" s="44" t="s">
        <v>2</v>
      </c>
      <c r="H83" s="44">
        <v>6</v>
      </c>
      <c r="I83" s="44" t="s">
        <v>26</v>
      </c>
      <c r="J83" s="55">
        <v>70000</v>
      </c>
      <c r="K83" s="72">
        <f t="shared" si="10"/>
        <v>4200000</v>
      </c>
      <c r="L83" s="131" t="s">
        <v>263</v>
      </c>
    </row>
    <row r="84" spans="2:12" ht="37.049999999999997" customHeight="1" x14ac:dyDescent="0.25">
      <c r="B84" s="112"/>
      <c r="C84" s="85"/>
      <c r="D84" s="110">
        <f t="shared" si="11"/>
        <v>7</v>
      </c>
      <c r="E84" s="12" t="s">
        <v>58</v>
      </c>
      <c r="F84" s="34">
        <v>4</v>
      </c>
      <c r="G84" s="35" t="s">
        <v>2</v>
      </c>
      <c r="H84" s="35">
        <v>6</v>
      </c>
      <c r="I84" s="35" t="s">
        <v>26</v>
      </c>
      <c r="J84" s="36">
        <v>400000</v>
      </c>
      <c r="K84" s="72">
        <f t="shared" si="10"/>
        <v>9600000</v>
      </c>
      <c r="L84" s="131" t="s">
        <v>273</v>
      </c>
    </row>
    <row r="85" spans="2:12" ht="37.049999999999997" customHeight="1" x14ac:dyDescent="0.25">
      <c r="B85" s="112"/>
      <c r="C85" s="85"/>
      <c r="D85" s="89">
        <f>D84+1</f>
        <v>8</v>
      </c>
      <c r="E85" s="12" t="s">
        <v>59</v>
      </c>
      <c r="F85" s="13">
        <v>1</v>
      </c>
      <c r="G85" s="14" t="s">
        <v>1</v>
      </c>
      <c r="H85" s="14">
        <v>1</v>
      </c>
      <c r="I85" s="14" t="s">
        <v>25</v>
      </c>
      <c r="J85" s="15">
        <v>10000000</v>
      </c>
      <c r="K85" s="72">
        <f t="shared" si="10"/>
        <v>10000000</v>
      </c>
      <c r="L85" s="131" t="s">
        <v>264</v>
      </c>
    </row>
    <row r="86" spans="2:12" ht="37.049999999999997" customHeight="1" x14ac:dyDescent="0.25">
      <c r="B86" s="112"/>
      <c r="C86" s="85"/>
      <c r="D86" s="110">
        <f t="shared" si="11"/>
        <v>9</v>
      </c>
      <c r="E86" s="12" t="s">
        <v>60</v>
      </c>
      <c r="F86" s="34">
        <f>F84*25</f>
        <v>100</v>
      </c>
      <c r="G86" s="35" t="s">
        <v>57</v>
      </c>
      <c r="H86" s="35">
        <v>6</v>
      </c>
      <c r="I86" s="35" t="s">
        <v>26</v>
      </c>
      <c r="J86" s="36">
        <v>10000</v>
      </c>
      <c r="K86" s="72">
        <f t="shared" si="10"/>
        <v>6000000</v>
      </c>
      <c r="L86" s="16" t="s">
        <v>265</v>
      </c>
    </row>
    <row r="87" spans="2:12" ht="37.049999999999997" customHeight="1" x14ac:dyDescent="0.25">
      <c r="B87" s="112"/>
      <c r="C87" s="85"/>
      <c r="D87" s="110">
        <f t="shared" si="11"/>
        <v>10</v>
      </c>
      <c r="E87" s="16" t="s">
        <v>163</v>
      </c>
      <c r="F87" s="35">
        <v>1</v>
      </c>
      <c r="G87" s="35" t="s">
        <v>2</v>
      </c>
      <c r="H87" s="35">
        <v>6</v>
      </c>
      <c r="I87" s="69" t="s">
        <v>26</v>
      </c>
      <c r="J87" s="69">
        <v>5000000</v>
      </c>
      <c r="K87" s="72">
        <f t="shared" si="10"/>
        <v>30000000</v>
      </c>
      <c r="L87" s="16" t="s">
        <v>266</v>
      </c>
    </row>
    <row r="88" spans="2:12" ht="37.049999999999997" customHeight="1" x14ac:dyDescent="0.25">
      <c r="B88" s="112"/>
      <c r="C88" s="85"/>
      <c r="D88" s="110">
        <f t="shared" si="11"/>
        <v>11</v>
      </c>
      <c r="E88" s="16" t="s">
        <v>164</v>
      </c>
      <c r="F88" s="35">
        <v>1</v>
      </c>
      <c r="G88" s="35" t="s">
        <v>2</v>
      </c>
      <c r="H88" s="35">
        <v>6</v>
      </c>
      <c r="I88" s="69" t="s">
        <v>26</v>
      </c>
      <c r="J88" s="69">
        <v>6000000</v>
      </c>
      <c r="K88" s="72">
        <f t="shared" si="10"/>
        <v>36000000</v>
      </c>
      <c r="L88" s="16" t="s">
        <v>266</v>
      </c>
    </row>
    <row r="89" spans="2:12" ht="37.049999999999997" customHeight="1" thickBot="1" x14ac:dyDescent="0.3">
      <c r="B89" s="113"/>
      <c r="C89" s="127"/>
      <c r="D89" s="115">
        <f t="shared" si="11"/>
        <v>12</v>
      </c>
      <c r="E89" s="25" t="s">
        <v>62</v>
      </c>
      <c r="F89" s="37">
        <v>1</v>
      </c>
      <c r="G89" s="37" t="s">
        <v>2</v>
      </c>
      <c r="H89" s="35">
        <v>6</v>
      </c>
      <c r="I89" s="70" t="s">
        <v>26</v>
      </c>
      <c r="J89" s="70">
        <v>5000000</v>
      </c>
      <c r="K89" s="72">
        <f t="shared" si="10"/>
        <v>30000000</v>
      </c>
      <c r="L89" s="16" t="s">
        <v>266</v>
      </c>
    </row>
    <row r="90" spans="2:12" ht="16.8" thickBot="1" x14ac:dyDescent="0.3">
      <c r="B90" s="103"/>
      <c r="C90" s="104"/>
      <c r="D90" s="104"/>
      <c r="E90" s="68"/>
      <c r="F90" s="105"/>
      <c r="G90" s="105"/>
      <c r="H90" s="105"/>
      <c r="I90" s="105"/>
      <c r="J90" s="106"/>
      <c r="K90" s="106"/>
      <c r="L90" s="142"/>
    </row>
    <row r="91" spans="2:12" ht="31.2" customHeight="1" x14ac:dyDescent="0.25">
      <c r="B91" s="120"/>
      <c r="C91" s="82" t="s">
        <v>130</v>
      </c>
      <c r="D91" s="83"/>
      <c r="E91" s="119" t="s">
        <v>61</v>
      </c>
      <c r="F91" s="8"/>
      <c r="G91" s="9"/>
      <c r="H91" s="9"/>
      <c r="I91" s="9"/>
      <c r="J91" s="10"/>
      <c r="K91" s="97">
        <f>SUM(K92:K97)</f>
        <v>129000000</v>
      </c>
      <c r="L91" s="139"/>
    </row>
    <row r="92" spans="2:12" ht="40.049999999999997" customHeight="1" x14ac:dyDescent="0.25">
      <c r="B92" s="112"/>
      <c r="C92" s="85"/>
      <c r="D92" s="89">
        <v>1</v>
      </c>
      <c r="E92" s="12" t="s">
        <v>174</v>
      </c>
      <c r="F92" s="13">
        <v>7</v>
      </c>
      <c r="G92" s="14" t="s">
        <v>2</v>
      </c>
      <c r="H92" s="14">
        <v>6</v>
      </c>
      <c r="I92" s="14" t="s">
        <v>26</v>
      </c>
      <c r="J92" s="15">
        <v>1000000</v>
      </c>
      <c r="K92" s="15">
        <f t="shared" ref="K92:K97" si="12">+J92*H92*F92</f>
        <v>42000000</v>
      </c>
      <c r="L92" s="132" t="s">
        <v>267</v>
      </c>
    </row>
    <row r="93" spans="2:12" ht="40.049999999999997" customHeight="1" x14ac:dyDescent="0.25">
      <c r="B93" s="112"/>
      <c r="C93" s="85"/>
      <c r="D93" s="89">
        <f>D92+1</f>
        <v>2</v>
      </c>
      <c r="E93" s="12" t="s">
        <v>44</v>
      </c>
      <c r="F93" s="13">
        <f>F92*15*5</f>
        <v>525</v>
      </c>
      <c r="G93" s="14" t="s">
        <v>57</v>
      </c>
      <c r="H93" s="14">
        <v>6</v>
      </c>
      <c r="I93" s="14" t="s">
        <v>26</v>
      </c>
      <c r="J93" s="15">
        <v>10000</v>
      </c>
      <c r="K93" s="15">
        <f t="shared" si="12"/>
        <v>31500000</v>
      </c>
      <c r="L93" s="16" t="s">
        <v>265</v>
      </c>
    </row>
    <row r="94" spans="2:12" ht="55.8" customHeight="1" x14ac:dyDescent="0.25">
      <c r="B94" s="112"/>
      <c r="C94" s="85"/>
      <c r="D94" s="110">
        <f t="shared" ref="D94:D97" si="13">D93+1</f>
        <v>3</v>
      </c>
      <c r="E94" s="16" t="s">
        <v>31</v>
      </c>
      <c r="F94" s="34">
        <v>300</v>
      </c>
      <c r="G94" s="35" t="s">
        <v>2</v>
      </c>
      <c r="H94" s="35">
        <v>6</v>
      </c>
      <c r="I94" s="35" t="s">
        <v>26</v>
      </c>
      <c r="J94" s="36">
        <v>10000</v>
      </c>
      <c r="K94" s="15">
        <f t="shared" si="12"/>
        <v>18000000</v>
      </c>
      <c r="L94" s="141" t="s">
        <v>233</v>
      </c>
    </row>
    <row r="95" spans="2:12" ht="40.049999999999997" customHeight="1" x14ac:dyDescent="0.25">
      <c r="B95" s="112"/>
      <c r="C95" s="85"/>
      <c r="D95" s="89">
        <f t="shared" si="13"/>
        <v>4</v>
      </c>
      <c r="E95" s="17" t="s">
        <v>166</v>
      </c>
      <c r="F95" s="13">
        <v>25</v>
      </c>
      <c r="G95" s="14" t="s">
        <v>2</v>
      </c>
      <c r="H95" s="14">
        <v>6</v>
      </c>
      <c r="I95" s="14" t="s">
        <v>26</v>
      </c>
      <c r="J95" s="15">
        <v>70000</v>
      </c>
      <c r="K95" s="15">
        <f t="shared" si="12"/>
        <v>10500000</v>
      </c>
      <c r="L95" s="132" t="s">
        <v>268</v>
      </c>
    </row>
    <row r="96" spans="2:12" ht="30.6" customHeight="1" x14ac:dyDescent="0.25">
      <c r="B96" s="112"/>
      <c r="C96" s="85"/>
      <c r="D96" s="89">
        <f t="shared" si="13"/>
        <v>5</v>
      </c>
      <c r="E96" s="12" t="s">
        <v>51</v>
      </c>
      <c r="F96" s="13">
        <v>10</v>
      </c>
      <c r="G96" s="14" t="s">
        <v>2</v>
      </c>
      <c r="H96" s="14">
        <v>6</v>
      </c>
      <c r="I96" s="14" t="s">
        <v>26</v>
      </c>
      <c r="J96" s="15">
        <v>200000</v>
      </c>
      <c r="K96" s="15">
        <f t="shared" si="12"/>
        <v>12000000</v>
      </c>
      <c r="L96" s="17" t="s">
        <v>269</v>
      </c>
    </row>
    <row r="97" spans="2:12" ht="40.049999999999997" customHeight="1" thickBot="1" x14ac:dyDescent="0.3">
      <c r="B97" s="113"/>
      <c r="C97" s="127"/>
      <c r="D97" s="92">
        <f t="shared" si="13"/>
        <v>6</v>
      </c>
      <c r="E97" s="57" t="s">
        <v>170</v>
      </c>
      <c r="F97" s="22">
        <v>2</v>
      </c>
      <c r="G97" s="23" t="s">
        <v>2</v>
      </c>
      <c r="H97" s="23">
        <v>1</v>
      </c>
      <c r="I97" s="23" t="s">
        <v>25</v>
      </c>
      <c r="J97" s="24">
        <v>7500000</v>
      </c>
      <c r="K97" s="15">
        <f t="shared" si="12"/>
        <v>15000000</v>
      </c>
      <c r="L97" s="16" t="s">
        <v>270</v>
      </c>
    </row>
    <row r="98" spans="2:12" ht="16.8" thickBot="1" x14ac:dyDescent="0.3">
      <c r="B98" s="103"/>
      <c r="C98" s="104"/>
      <c r="D98" s="104"/>
      <c r="E98" s="68"/>
      <c r="F98" s="105"/>
      <c r="G98" s="105"/>
      <c r="H98" s="105"/>
      <c r="I98" s="105"/>
      <c r="J98" s="106"/>
      <c r="K98" s="106"/>
      <c r="L98" s="142"/>
    </row>
    <row r="99" spans="2:12" ht="31.8" customHeight="1" thickBot="1" x14ac:dyDescent="0.3">
      <c r="B99" s="120"/>
      <c r="C99" s="82" t="s">
        <v>209</v>
      </c>
      <c r="D99" s="83"/>
      <c r="E99" s="119" t="s">
        <v>169</v>
      </c>
      <c r="F99" s="8"/>
      <c r="G99" s="9"/>
      <c r="H99" s="9"/>
      <c r="I99" s="9"/>
      <c r="J99" s="10"/>
      <c r="K99" s="97">
        <f>SUM(K100:K117)</f>
        <v>668965000</v>
      </c>
      <c r="L99" s="139"/>
    </row>
    <row r="100" spans="2:12" ht="57" customHeight="1" x14ac:dyDescent="0.25">
      <c r="B100" s="112"/>
      <c r="C100" s="85"/>
      <c r="D100" s="110">
        <v>1</v>
      </c>
      <c r="E100" s="16" t="s">
        <v>173</v>
      </c>
      <c r="F100" s="34">
        <v>1</v>
      </c>
      <c r="G100" s="35" t="s">
        <v>1</v>
      </c>
      <c r="H100" s="14">
        <v>6</v>
      </c>
      <c r="I100" s="35" t="s">
        <v>26</v>
      </c>
      <c r="J100" s="36">
        <v>2000000</v>
      </c>
      <c r="K100" s="36">
        <f t="shared" ref="K100:K117" si="14">+J100*H100*F100</f>
        <v>12000000</v>
      </c>
      <c r="L100" s="11" t="s">
        <v>271</v>
      </c>
    </row>
    <row r="101" spans="2:12" ht="40.049999999999997" customHeight="1" x14ac:dyDescent="0.25">
      <c r="B101" s="112"/>
      <c r="C101" s="85"/>
      <c r="D101" s="110">
        <f>D100+1</f>
        <v>2</v>
      </c>
      <c r="E101" s="12" t="s">
        <v>198</v>
      </c>
      <c r="F101" s="13">
        <v>18</v>
      </c>
      <c r="G101" s="14" t="s">
        <v>57</v>
      </c>
      <c r="H101" s="14">
        <v>6</v>
      </c>
      <c r="I101" s="14" t="s">
        <v>26</v>
      </c>
      <c r="J101" s="15">
        <v>1000000</v>
      </c>
      <c r="K101" s="36">
        <f t="shared" si="14"/>
        <v>108000000</v>
      </c>
      <c r="L101" s="16" t="s">
        <v>272</v>
      </c>
    </row>
    <row r="102" spans="2:12" ht="40.049999999999997" customHeight="1" x14ac:dyDescent="0.25">
      <c r="B102" s="112"/>
      <c r="C102" s="85"/>
      <c r="D102" s="110">
        <f t="shared" ref="D102:D117" si="15">D101+1</f>
        <v>3</v>
      </c>
      <c r="E102" s="12" t="s">
        <v>48</v>
      </c>
      <c r="F102" s="13">
        <v>6</v>
      </c>
      <c r="G102" s="14" t="s">
        <v>2</v>
      </c>
      <c r="H102" s="14">
        <v>6</v>
      </c>
      <c r="I102" s="14" t="s">
        <v>26</v>
      </c>
      <c r="J102" s="15">
        <v>400000</v>
      </c>
      <c r="K102" s="36">
        <f t="shared" si="14"/>
        <v>14400000</v>
      </c>
      <c r="L102" s="131" t="s">
        <v>273</v>
      </c>
    </row>
    <row r="103" spans="2:12" ht="40.049999999999997" customHeight="1" x14ac:dyDescent="0.25">
      <c r="B103" s="112"/>
      <c r="C103" s="85"/>
      <c r="D103" s="110">
        <f t="shared" si="15"/>
        <v>4</v>
      </c>
      <c r="E103" s="12" t="s">
        <v>167</v>
      </c>
      <c r="F103" s="13">
        <v>40</v>
      </c>
      <c r="G103" s="14" t="s">
        <v>2</v>
      </c>
      <c r="H103" s="14">
        <v>6</v>
      </c>
      <c r="I103" s="14" t="s">
        <v>26</v>
      </c>
      <c r="J103" s="15">
        <v>400000</v>
      </c>
      <c r="K103" s="36">
        <f t="shared" si="14"/>
        <v>96000000</v>
      </c>
      <c r="L103" s="131" t="s">
        <v>273</v>
      </c>
    </row>
    <row r="104" spans="2:12" ht="40.049999999999997" customHeight="1" x14ac:dyDescent="0.25">
      <c r="B104" s="112"/>
      <c r="C104" s="85"/>
      <c r="D104" s="110">
        <f t="shared" si="15"/>
        <v>5</v>
      </c>
      <c r="E104" s="12" t="s">
        <v>168</v>
      </c>
      <c r="F104" s="13">
        <v>50</v>
      </c>
      <c r="G104" s="14" t="s">
        <v>2</v>
      </c>
      <c r="H104" s="14">
        <v>6</v>
      </c>
      <c r="I104" s="14" t="s">
        <v>26</v>
      </c>
      <c r="J104" s="15">
        <v>300000</v>
      </c>
      <c r="K104" s="36">
        <f t="shared" si="14"/>
        <v>90000000</v>
      </c>
      <c r="L104" s="131" t="s">
        <v>273</v>
      </c>
    </row>
    <row r="105" spans="2:12" ht="30" customHeight="1" x14ac:dyDescent="0.25">
      <c r="B105" s="112"/>
      <c r="C105" s="85"/>
      <c r="D105" s="110">
        <f t="shared" si="15"/>
        <v>6</v>
      </c>
      <c r="E105" s="12" t="s">
        <v>39</v>
      </c>
      <c r="F105" s="34">
        <v>10</v>
      </c>
      <c r="G105" s="35" t="s">
        <v>2</v>
      </c>
      <c r="H105" s="14">
        <v>6</v>
      </c>
      <c r="I105" s="35" t="s">
        <v>26</v>
      </c>
      <c r="J105" s="36">
        <v>700000</v>
      </c>
      <c r="K105" s="36">
        <f t="shared" si="14"/>
        <v>42000000</v>
      </c>
      <c r="L105" s="141" t="s">
        <v>245</v>
      </c>
    </row>
    <row r="106" spans="2:12" ht="30.6" customHeight="1" x14ac:dyDescent="0.25">
      <c r="B106" s="112"/>
      <c r="C106" s="85"/>
      <c r="D106" s="110">
        <f t="shared" si="15"/>
        <v>7</v>
      </c>
      <c r="E106" s="12" t="s">
        <v>51</v>
      </c>
      <c r="F106" s="13">
        <v>6</v>
      </c>
      <c r="G106" s="14" t="s">
        <v>2</v>
      </c>
      <c r="H106" s="14">
        <v>6</v>
      </c>
      <c r="I106" s="14" t="s">
        <v>26</v>
      </c>
      <c r="J106" s="15">
        <v>200000</v>
      </c>
      <c r="K106" s="36">
        <f t="shared" si="14"/>
        <v>7200000</v>
      </c>
      <c r="L106" s="141" t="s">
        <v>246</v>
      </c>
    </row>
    <row r="107" spans="2:12" ht="40.049999999999997" customHeight="1" x14ac:dyDescent="0.25">
      <c r="B107" s="112"/>
      <c r="C107" s="85"/>
      <c r="D107" s="110">
        <f t="shared" si="15"/>
        <v>8</v>
      </c>
      <c r="E107" s="12" t="s">
        <v>44</v>
      </c>
      <c r="F107" s="34">
        <v>1600</v>
      </c>
      <c r="G107" s="35" t="s">
        <v>12</v>
      </c>
      <c r="H107" s="14">
        <v>6</v>
      </c>
      <c r="I107" s="35" t="s">
        <v>26</v>
      </c>
      <c r="J107" s="36">
        <v>10000</v>
      </c>
      <c r="K107" s="36">
        <f t="shared" si="14"/>
        <v>96000000</v>
      </c>
      <c r="L107" s="16" t="s">
        <v>265</v>
      </c>
    </row>
    <row r="108" spans="2:12" ht="30" customHeight="1" x14ac:dyDescent="0.25">
      <c r="B108" s="112"/>
      <c r="C108" s="85"/>
      <c r="D108" s="110">
        <f t="shared" si="15"/>
        <v>9</v>
      </c>
      <c r="E108" s="12" t="s">
        <v>178</v>
      </c>
      <c r="F108" s="34">
        <v>400</v>
      </c>
      <c r="G108" s="35" t="s">
        <v>12</v>
      </c>
      <c r="H108" s="14">
        <v>1</v>
      </c>
      <c r="I108" s="35" t="s">
        <v>25</v>
      </c>
      <c r="J108" s="36">
        <v>20000</v>
      </c>
      <c r="K108" s="36">
        <f t="shared" si="14"/>
        <v>8000000</v>
      </c>
      <c r="L108" s="141" t="s">
        <v>237</v>
      </c>
    </row>
    <row r="109" spans="2:12" ht="40.049999999999997" customHeight="1" x14ac:dyDescent="0.25">
      <c r="B109" s="112"/>
      <c r="C109" s="85"/>
      <c r="D109" s="110">
        <f t="shared" si="15"/>
        <v>10</v>
      </c>
      <c r="E109" s="16" t="s">
        <v>63</v>
      </c>
      <c r="F109" s="34">
        <v>100</v>
      </c>
      <c r="G109" s="35" t="s">
        <v>2</v>
      </c>
      <c r="H109" s="14">
        <v>6</v>
      </c>
      <c r="I109" s="35" t="s">
        <v>26</v>
      </c>
      <c r="J109" s="36">
        <v>15000</v>
      </c>
      <c r="K109" s="36">
        <f t="shared" si="14"/>
        <v>9000000</v>
      </c>
      <c r="L109" s="141" t="s">
        <v>236</v>
      </c>
    </row>
    <row r="110" spans="2:12" ht="40.049999999999997" customHeight="1" x14ac:dyDescent="0.25">
      <c r="B110" s="112"/>
      <c r="C110" s="85"/>
      <c r="D110" s="110">
        <f t="shared" si="15"/>
        <v>11</v>
      </c>
      <c r="E110" s="16" t="s">
        <v>64</v>
      </c>
      <c r="F110" s="34">
        <f>F109*2</f>
        <v>200</v>
      </c>
      <c r="G110" s="35" t="s">
        <v>2</v>
      </c>
      <c r="H110" s="14">
        <v>6</v>
      </c>
      <c r="I110" s="35" t="s">
        <v>26</v>
      </c>
      <c r="J110" s="36">
        <v>4000</v>
      </c>
      <c r="K110" s="36">
        <f t="shared" si="14"/>
        <v>4800000</v>
      </c>
      <c r="L110" s="141" t="s">
        <v>232</v>
      </c>
    </row>
    <row r="111" spans="2:12" ht="40.049999999999997" customHeight="1" x14ac:dyDescent="0.25">
      <c r="B111" s="112"/>
      <c r="C111" s="85"/>
      <c r="D111" s="110">
        <f t="shared" si="15"/>
        <v>12</v>
      </c>
      <c r="E111" s="12" t="s">
        <v>47</v>
      </c>
      <c r="F111" s="34">
        <v>2</v>
      </c>
      <c r="G111" s="35" t="s">
        <v>1</v>
      </c>
      <c r="H111" s="35">
        <v>1</v>
      </c>
      <c r="I111" s="35" t="s">
        <v>25</v>
      </c>
      <c r="J111" s="36">
        <v>7500000</v>
      </c>
      <c r="K111" s="36">
        <f t="shared" si="14"/>
        <v>15000000</v>
      </c>
      <c r="L111" s="16" t="s">
        <v>274</v>
      </c>
    </row>
    <row r="112" spans="2:12" ht="40.049999999999997" customHeight="1" x14ac:dyDescent="0.25">
      <c r="B112" s="112"/>
      <c r="C112" s="85"/>
      <c r="D112" s="110">
        <f t="shared" si="15"/>
        <v>13</v>
      </c>
      <c r="E112" s="12" t="s">
        <v>78</v>
      </c>
      <c r="F112" s="13">
        <v>1</v>
      </c>
      <c r="G112" s="14" t="s">
        <v>2</v>
      </c>
      <c r="H112" s="14">
        <v>1</v>
      </c>
      <c r="I112" s="14" t="s">
        <v>25</v>
      </c>
      <c r="J112" s="15">
        <v>7500000</v>
      </c>
      <c r="K112" s="36">
        <f t="shared" si="14"/>
        <v>7500000</v>
      </c>
      <c r="L112" s="16" t="s">
        <v>270</v>
      </c>
    </row>
    <row r="113" spans="2:12" ht="57" customHeight="1" x14ac:dyDescent="0.25">
      <c r="B113" s="112"/>
      <c r="C113" s="85"/>
      <c r="D113" s="110">
        <f t="shared" si="15"/>
        <v>14</v>
      </c>
      <c r="E113" s="16" t="s">
        <v>76</v>
      </c>
      <c r="F113" s="34">
        <v>1</v>
      </c>
      <c r="G113" s="35" t="s">
        <v>0</v>
      </c>
      <c r="H113" s="14">
        <v>1</v>
      </c>
      <c r="I113" s="35" t="s">
        <v>25</v>
      </c>
      <c r="J113" s="36">
        <v>10565000</v>
      </c>
      <c r="K113" s="36">
        <f t="shared" si="14"/>
        <v>10565000</v>
      </c>
      <c r="L113" s="16" t="s">
        <v>275</v>
      </c>
    </row>
    <row r="114" spans="2:12" ht="30" customHeight="1" x14ac:dyDescent="0.25">
      <c r="B114" s="112"/>
      <c r="C114" s="85"/>
      <c r="D114" s="110">
        <f t="shared" si="15"/>
        <v>15</v>
      </c>
      <c r="E114" s="16" t="s">
        <v>171</v>
      </c>
      <c r="F114" s="34">
        <v>1</v>
      </c>
      <c r="G114" s="35" t="s">
        <v>0</v>
      </c>
      <c r="H114" s="14">
        <v>1</v>
      </c>
      <c r="I114" s="35" t="s">
        <v>25</v>
      </c>
      <c r="J114" s="36">
        <v>15000000</v>
      </c>
      <c r="K114" s="36">
        <f t="shared" si="14"/>
        <v>15000000</v>
      </c>
      <c r="L114" s="16" t="s">
        <v>276</v>
      </c>
    </row>
    <row r="115" spans="2:12" ht="40.049999999999997" customHeight="1" x14ac:dyDescent="0.25">
      <c r="B115" s="112"/>
      <c r="C115" s="85"/>
      <c r="D115" s="110">
        <f t="shared" si="15"/>
        <v>16</v>
      </c>
      <c r="E115" s="16" t="s">
        <v>50</v>
      </c>
      <c r="F115" s="34">
        <v>1</v>
      </c>
      <c r="G115" s="35" t="s">
        <v>1</v>
      </c>
      <c r="H115" s="35">
        <v>1</v>
      </c>
      <c r="I115" s="35" t="s">
        <v>36</v>
      </c>
      <c r="J115" s="36">
        <v>1500000</v>
      </c>
      <c r="K115" s="36">
        <f t="shared" si="14"/>
        <v>1500000</v>
      </c>
      <c r="L115" s="16" t="s">
        <v>277</v>
      </c>
    </row>
    <row r="116" spans="2:12" ht="40.049999999999997" customHeight="1" x14ac:dyDescent="0.25">
      <c r="B116" s="112"/>
      <c r="C116" s="85"/>
      <c r="D116" s="110">
        <f t="shared" si="15"/>
        <v>17</v>
      </c>
      <c r="E116" s="16" t="s">
        <v>172</v>
      </c>
      <c r="F116" s="14">
        <v>2</v>
      </c>
      <c r="G116" s="14" t="s">
        <v>2</v>
      </c>
      <c r="H116" s="14">
        <v>6</v>
      </c>
      <c r="I116" s="32" t="s">
        <v>26</v>
      </c>
      <c r="J116" s="32">
        <v>8000000</v>
      </c>
      <c r="K116" s="36">
        <f t="shared" si="14"/>
        <v>96000000</v>
      </c>
      <c r="L116" s="16" t="s">
        <v>266</v>
      </c>
    </row>
    <row r="117" spans="2:12" ht="40.049999999999997" customHeight="1" thickBot="1" x14ac:dyDescent="0.3">
      <c r="B117" s="113"/>
      <c r="C117" s="127"/>
      <c r="D117" s="115">
        <f t="shared" si="15"/>
        <v>18</v>
      </c>
      <c r="E117" s="25" t="s">
        <v>164</v>
      </c>
      <c r="F117" s="23">
        <v>1</v>
      </c>
      <c r="G117" s="23" t="s">
        <v>2</v>
      </c>
      <c r="H117" s="23">
        <v>6</v>
      </c>
      <c r="I117" s="74" t="s">
        <v>26</v>
      </c>
      <c r="J117" s="74">
        <f>75*80000</f>
        <v>6000000</v>
      </c>
      <c r="K117" s="36">
        <f t="shared" si="14"/>
        <v>36000000</v>
      </c>
      <c r="L117" s="16" t="s">
        <v>266</v>
      </c>
    </row>
    <row r="118" spans="2:12" ht="16.8" thickBot="1" x14ac:dyDescent="0.3">
      <c r="B118" s="103"/>
      <c r="C118" s="104"/>
      <c r="D118" s="104"/>
      <c r="E118" s="68"/>
      <c r="F118" s="105"/>
      <c r="G118" s="105"/>
      <c r="H118" s="105"/>
      <c r="I118" s="105"/>
      <c r="J118" s="106"/>
      <c r="K118" s="106"/>
      <c r="L118" s="142"/>
    </row>
    <row r="119" spans="2:12" ht="31.2" customHeight="1" x14ac:dyDescent="0.25">
      <c r="B119" s="120"/>
      <c r="C119" s="82" t="s">
        <v>210</v>
      </c>
      <c r="D119" s="83"/>
      <c r="E119" s="119" t="s">
        <v>159</v>
      </c>
      <c r="F119" s="8"/>
      <c r="G119" s="9"/>
      <c r="H119" s="9"/>
      <c r="I119" s="9"/>
      <c r="J119" s="10"/>
      <c r="K119" s="97">
        <f>SUM(K120:K125)</f>
        <v>147000000</v>
      </c>
      <c r="L119" s="139"/>
    </row>
    <row r="120" spans="2:12" ht="57.6" customHeight="1" x14ac:dyDescent="0.25">
      <c r="B120" s="112"/>
      <c r="C120" s="100"/>
      <c r="D120" s="89">
        <v>1</v>
      </c>
      <c r="E120" s="12" t="s">
        <v>34</v>
      </c>
      <c r="F120" s="13">
        <v>1</v>
      </c>
      <c r="G120" s="14" t="s">
        <v>13</v>
      </c>
      <c r="H120" s="14">
        <v>6</v>
      </c>
      <c r="I120" s="14" t="s">
        <v>26</v>
      </c>
      <c r="J120" s="15">
        <v>1500000</v>
      </c>
      <c r="K120" s="15">
        <f>+J120*H120*F120</f>
        <v>9000000</v>
      </c>
      <c r="L120" s="141" t="s">
        <v>278</v>
      </c>
    </row>
    <row r="121" spans="2:12" ht="57.6" customHeight="1" x14ac:dyDescent="0.25">
      <c r="B121" s="112"/>
      <c r="C121" s="100"/>
      <c r="D121" s="89">
        <f t="shared" ref="D121:D123" si="16">D120+1</f>
        <v>2</v>
      </c>
      <c r="E121" s="17" t="s">
        <v>68</v>
      </c>
      <c r="F121" s="13">
        <v>1</v>
      </c>
      <c r="G121" s="14" t="s">
        <v>3</v>
      </c>
      <c r="H121" s="14">
        <v>6</v>
      </c>
      <c r="I121" s="14" t="s">
        <v>26</v>
      </c>
      <c r="J121" s="15">
        <v>7500000</v>
      </c>
      <c r="K121" s="15">
        <f t="shared" ref="K121:K125" si="17">+J121*H121*F121</f>
        <v>45000000</v>
      </c>
      <c r="L121" s="141" t="s">
        <v>278</v>
      </c>
    </row>
    <row r="122" spans="2:12" ht="57.6" customHeight="1" x14ac:dyDescent="0.25">
      <c r="B122" s="112"/>
      <c r="C122" s="100"/>
      <c r="D122" s="89">
        <f t="shared" si="16"/>
        <v>3</v>
      </c>
      <c r="E122" s="17" t="s">
        <v>69</v>
      </c>
      <c r="F122" s="13">
        <v>1</v>
      </c>
      <c r="G122" s="14" t="s">
        <v>3</v>
      </c>
      <c r="H122" s="14">
        <v>6</v>
      </c>
      <c r="I122" s="14" t="s">
        <v>26</v>
      </c>
      <c r="J122" s="15">
        <v>8000000</v>
      </c>
      <c r="K122" s="15">
        <f t="shared" si="17"/>
        <v>48000000</v>
      </c>
      <c r="L122" s="141" t="s">
        <v>278</v>
      </c>
    </row>
    <row r="123" spans="2:12" ht="30" customHeight="1" x14ac:dyDescent="0.25">
      <c r="B123" s="112"/>
      <c r="C123" s="100"/>
      <c r="D123" s="89">
        <f t="shared" si="16"/>
        <v>4</v>
      </c>
      <c r="E123" s="38" t="s">
        <v>70</v>
      </c>
      <c r="F123" s="39">
        <v>10</v>
      </c>
      <c r="G123" s="39" t="s">
        <v>13</v>
      </c>
      <c r="H123" s="39">
        <v>6</v>
      </c>
      <c r="I123" s="39" t="s">
        <v>26</v>
      </c>
      <c r="J123" s="40">
        <v>250000</v>
      </c>
      <c r="K123" s="15">
        <f t="shared" si="17"/>
        <v>15000000</v>
      </c>
      <c r="L123" s="132" t="s">
        <v>279</v>
      </c>
    </row>
    <row r="124" spans="2:12" ht="30" customHeight="1" x14ac:dyDescent="0.25">
      <c r="B124" s="112"/>
      <c r="C124" s="100"/>
      <c r="D124" s="89">
        <f>D123+1</f>
        <v>5</v>
      </c>
      <c r="E124" s="38" t="s">
        <v>109</v>
      </c>
      <c r="F124" s="39">
        <v>10</v>
      </c>
      <c r="G124" s="39" t="s">
        <v>13</v>
      </c>
      <c r="H124" s="39">
        <v>6</v>
      </c>
      <c r="I124" s="39" t="s">
        <v>26</v>
      </c>
      <c r="J124" s="40">
        <v>200000</v>
      </c>
      <c r="K124" s="15">
        <f t="shared" si="17"/>
        <v>12000000</v>
      </c>
      <c r="L124" s="132" t="s">
        <v>279</v>
      </c>
    </row>
    <row r="125" spans="2:12" ht="30" customHeight="1" thickBot="1" x14ac:dyDescent="0.3">
      <c r="B125" s="113"/>
      <c r="C125" s="114"/>
      <c r="D125" s="92">
        <f>D124+1</f>
        <v>6</v>
      </c>
      <c r="E125" s="41" t="s">
        <v>38</v>
      </c>
      <c r="F125" s="42">
        <v>20</v>
      </c>
      <c r="G125" s="42" t="s">
        <v>13</v>
      </c>
      <c r="H125" s="42">
        <v>6</v>
      </c>
      <c r="I125" s="42" t="s">
        <v>26</v>
      </c>
      <c r="J125" s="43">
        <v>150000</v>
      </c>
      <c r="K125" s="15">
        <f t="shared" si="17"/>
        <v>18000000</v>
      </c>
      <c r="L125" s="132" t="s">
        <v>279</v>
      </c>
    </row>
    <row r="126" spans="2:12" ht="16.8" thickBot="1" x14ac:dyDescent="0.3">
      <c r="B126" s="26"/>
      <c r="C126" s="77"/>
      <c r="D126" s="77"/>
      <c r="E126" s="27"/>
      <c r="F126" s="28"/>
      <c r="G126" s="29"/>
      <c r="H126" s="29"/>
      <c r="I126" s="29"/>
      <c r="J126" s="30"/>
      <c r="K126" s="135"/>
      <c r="L126" s="138"/>
    </row>
    <row r="127" spans="2:12" ht="30" customHeight="1" x14ac:dyDescent="0.25">
      <c r="B127" s="81" t="s">
        <v>7</v>
      </c>
      <c r="C127" s="82"/>
      <c r="D127" s="83"/>
      <c r="E127" s="93" t="s">
        <v>213</v>
      </c>
      <c r="F127" s="94"/>
      <c r="G127" s="95"/>
      <c r="H127" s="95"/>
      <c r="I127" s="95"/>
      <c r="J127" s="96"/>
      <c r="K127" s="97">
        <f>K128+K135</f>
        <v>457000000</v>
      </c>
      <c r="L127" s="139"/>
    </row>
    <row r="128" spans="2:12" ht="30" customHeight="1" x14ac:dyDescent="0.25">
      <c r="B128" s="112"/>
      <c r="C128" s="85" t="s">
        <v>128</v>
      </c>
      <c r="D128" s="86"/>
      <c r="E128" s="98" t="s">
        <v>65</v>
      </c>
      <c r="F128" s="99"/>
      <c r="G128" s="100"/>
      <c r="H128" s="100"/>
      <c r="I128" s="100"/>
      <c r="J128" s="101"/>
      <c r="K128" s="102">
        <f>SUM(K129:K133)</f>
        <v>322000000</v>
      </c>
      <c r="L128" s="140"/>
    </row>
    <row r="129" spans="2:12" ht="40.049999999999997" customHeight="1" x14ac:dyDescent="0.25">
      <c r="B129" s="112"/>
      <c r="C129" s="100"/>
      <c r="D129" s="89">
        <v>1</v>
      </c>
      <c r="E129" s="16" t="s">
        <v>40</v>
      </c>
      <c r="F129" s="13">
        <v>200</v>
      </c>
      <c r="G129" s="14" t="s">
        <v>4</v>
      </c>
      <c r="H129" s="14">
        <v>1</v>
      </c>
      <c r="I129" s="14" t="s">
        <v>25</v>
      </c>
      <c r="J129" s="15">
        <v>350000</v>
      </c>
      <c r="K129" s="40">
        <f t="shared" ref="K129:K133" si="18">F129*H129*J129</f>
        <v>70000000</v>
      </c>
      <c r="L129" s="141" t="s">
        <v>280</v>
      </c>
    </row>
    <row r="130" spans="2:12" ht="40.049999999999997" customHeight="1" x14ac:dyDescent="0.25">
      <c r="B130" s="112"/>
      <c r="C130" s="100"/>
      <c r="D130" s="89">
        <f t="shared" ref="D130:D133" si="19">D129+1</f>
        <v>2</v>
      </c>
      <c r="E130" s="16" t="s">
        <v>41</v>
      </c>
      <c r="F130" s="13">
        <v>300</v>
      </c>
      <c r="G130" s="14" t="s">
        <v>4</v>
      </c>
      <c r="H130" s="14">
        <v>1</v>
      </c>
      <c r="I130" s="14" t="s">
        <v>25</v>
      </c>
      <c r="J130" s="15">
        <v>300000</v>
      </c>
      <c r="K130" s="40">
        <f t="shared" si="18"/>
        <v>90000000</v>
      </c>
      <c r="L130" s="141" t="s">
        <v>281</v>
      </c>
    </row>
    <row r="131" spans="2:12" ht="40.049999999999997" customHeight="1" x14ac:dyDescent="0.25">
      <c r="B131" s="112"/>
      <c r="C131" s="100"/>
      <c r="D131" s="89">
        <f t="shared" si="19"/>
        <v>3</v>
      </c>
      <c r="E131" s="16" t="s">
        <v>66</v>
      </c>
      <c r="F131" s="13">
        <v>16</v>
      </c>
      <c r="G131" s="14" t="s">
        <v>2</v>
      </c>
      <c r="H131" s="14">
        <v>1</v>
      </c>
      <c r="I131" s="14" t="s">
        <v>25</v>
      </c>
      <c r="J131" s="15">
        <v>5000000</v>
      </c>
      <c r="K131" s="40">
        <f t="shared" si="18"/>
        <v>80000000</v>
      </c>
      <c r="L131" s="141" t="s">
        <v>282</v>
      </c>
    </row>
    <row r="132" spans="2:12" ht="30" customHeight="1" x14ac:dyDescent="0.25">
      <c r="B132" s="112"/>
      <c r="C132" s="100"/>
      <c r="D132" s="89">
        <f t="shared" si="19"/>
        <v>4</v>
      </c>
      <c r="E132" s="16" t="s">
        <v>117</v>
      </c>
      <c r="F132" s="13">
        <v>2</v>
      </c>
      <c r="G132" s="14" t="s">
        <v>2</v>
      </c>
      <c r="H132" s="14">
        <v>1</v>
      </c>
      <c r="I132" s="14" t="s">
        <v>25</v>
      </c>
      <c r="J132" s="15">
        <v>25000000</v>
      </c>
      <c r="K132" s="40">
        <f t="shared" si="18"/>
        <v>50000000</v>
      </c>
      <c r="L132" s="141" t="s">
        <v>284</v>
      </c>
    </row>
    <row r="133" spans="2:12" ht="40.049999999999997" customHeight="1" thickBot="1" x14ac:dyDescent="0.3">
      <c r="B133" s="112"/>
      <c r="C133" s="100"/>
      <c r="D133" s="89">
        <f t="shared" si="19"/>
        <v>5</v>
      </c>
      <c r="E133" s="16" t="s">
        <v>133</v>
      </c>
      <c r="F133" s="35">
        <v>8</v>
      </c>
      <c r="G133" s="61" t="s">
        <v>2</v>
      </c>
      <c r="H133" s="35">
        <v>1</v>
      </c>
      <c r="I133" s="35" t="s">
        <v>36</v>
      </c>
      <c r="J133" s="62">
        <v>4000000</v>
      </c>
      <c r="K133" s="40">
        <f t="shared" si="18"/>
        <v>32000000</v>
      </c>
      <c r="L133" s="141" t="s">
        <v>283</v>
      </c>
    </row>
    <row r="134" spans="2:12" ht="16.8" thickBot="1" x14ac:dyDescent="0.3">
      <c r="B134" s="103"/>
      <c r="C134" s="104"/>
      <c r="D134" s="104"/>
      <c r="E134" s="68"/>
      <c r="F134" s="105"/>
      <c r="G134" s="105"/>
      <c r="H134" s="105"/>
      <c r="I134" s="105"/>
      <c r="J134" s="106"/>
      <c r="K134" s="106"/>
      <c r="L134" s="142"/>
    </row>
    <row r="135" spans="2:12" ht="30.6" customHeight="1" x14ac:dyDescent="0.25">
      <c r="B135" s="81"/>
      <c r="C135" s="82" t="s">
        <v>130</v>
      </c>
      <c r="D135" s="83"/>
      <c r="E135" s="93" t="s">
        <v>196</v>
      </c>
      <c r="F135" s="94"/>
      <c r="G135" s="95"/>
      <c r="H135" s="95"/>
      <c r="I135" s="95"/>
      <c r="J135" s="96"/>
      <c r="K135" s="97">
        <f>SUM(K136:K137)</f>
        <v>135000000</v>
      </c>
      <c r="L135" s="139"/>
    </row>
    <row r="136" spans="2:12" ht="80.400000000000006" customHeight="1" x14ac:dyDescent="0.25">
      <c r="B136" s="87"/>
      <c r="C136" s="109"/>
      <c r="D136" s="110">
        <v>1</v>
      </c>
      <c r="E136" s="111" t="s">
        <v>116</v>
      </c>
      <c r="F136" s="13">
        <v>1</v>
      </c>
      <c r="G136" s="14" t="s">
        <v>0</v>
      </c>
      <c r="H136" s="14">
        <v>6</v>
      </c>
      <c r="I136" s="14" t="s">
        <v>26</v>
      </c>
      <c r="J136" s="15">
        <v>7500000</v>
      </c>
      <c r="K136" s="40">
        <f>F136*H136*J136</f>
        <v>45000000</v>
      </c>
      <c r="L136" s="16" t="s">
        <v>285</v>
      </c>
    </row>
    <row r="137" spans="2:12" ht="80.400000000000006" customHeight="1" thickBot="1" x14ac:dyDescent="0.3">
      <c r="B137" s="90"/>
      <c r="C137" s="91"/>
      <c r="D137" s="92">
        <f>D136+1</f>
        <v>2</v>
      </c>
      <c r="E137" s="108" t="s">
        <v>67</v>
      </c>
      <c r="F137" s="22">
        <v>1</v>
      </c>
      <c r="G137" s="23" t="s">
        <v>1</v>
      </c>
      <c r="H137" s="23">
        <v>6</v>
      </c>
      <c r="I137" s="23" t="s">
        <v>26</v>
      </c>
      <c r="J137" s="24">
        <v>15000000</v>
      </c>
      <c r="K137" s="43">
        <f>F137*H137*J137</f>
        <v>90000000</v>
      </c>
      <c r="L137" s="16" t="s">
        <v>286</v>
      </c>
    </row>
    <row r="138" spans="2:12" ht="16.8" thickBot="1" x14ac:dyDescent="0.3">
      <c r="B138" s="26"/>
      <c r="C138" s="77"/>
      <c r="D138" s="77"/>
      <c r="E138" s="27"/>
      <c r="F138" s="28"/>
      <c r="G138" s="29"/>
      <c r="H138" s="29"/>
      <c r="I138" s="29"/>
      <c r="J138" s="30"/>
      <c r="K138" s="135"/>
      <c r="L138" s="138"/>
    </row>
    <row r="139" spans="2:12" ht="30" customHeight="1" x14ac:dyDescent="0.25">
      <c r="B139" s="81" t="s">
        <v>8</v>
      </c>
      <c r="C139" s="82"/>
      <c r="D139" s="83"/>
      <c r="E139" s="119" t="s">
        <v>214</v>
      </c>
      <c r="F139" s="8"/>
      <c r="G139" s="9"/>
      <c r="H139" s="9"/>
      <c r="I139" s="9"/>
      <c r="J139" s="10"/>
      <c r="K139" s="97">
        <f>SUM(K140:K181)</f>
        <v>614240000</v>
      </c>
      <c r="L139" s="139"/>
    </row>
    <row r="140" spans="2:12" ht="40.049999999999997" customHeight="1" x14ac:dyDescent="0.25">
      <c r="B140" s="121"/>
      <c r="C140" s="122"/>
      <c r="D140" s="123">
        <v>1</v>
      </c>
      <c r="E140" s="12" t="s">
        <v>220</v>
      </c>
      <c r="F140" s="35">
        <f>SUM(F141:F146)</f>
        <v>1250</v>
      </c>
      <c r="G140" s="35" t="s">
        <v>2</v>
      </c>
      <c r="H140" s="44">
        <v>1</v>
      </c>
      <c r="I140" s="44" t="s">
        <v>36</v>
      </c>
      <c r="J140" s="55">
        <v>160000</v>
      </c>
      <c r="K140" s="56">
        <f t="shared" ref="K140" si="20">F140*H140*J140</f>
        <v>200000000</v>
      </c>
      <c r="L140" s="134" t="s">
        <v>287</v>
      </c>
    </row>
    <row r="141" spans="2:12" ht="40.049999999999997" customHeight="1" x14ac:dyDescent="0.25">
      <c r="B141" s="124"/>
      <c r="C141" s="73"/>
      <c r="D141" s="125"/>
      <c r="E141" s="12" t="s">
        <v>219</v>
      </c>
      <c r="F141" s="35">
        <v>100</v>
      </c>
      <c r="G141" s="35" t="s">
        <v>2</v>
      </c>
      <c r="H141" s="146"/>
      <c r="I141" s="146"/>
      <c r="J141" s="147"/>
      <c r="K141" s="148"/>
      <c r="L141" s="149"/>
    </row>
    <row r="142" spans="2:12" ht="30" customHeight="1" x14ac:dyDescent="0.25">
      <c r="B142" s="124"/>
      <c r="C142" s="73"/>
      <c r="D142" s="125"/>
      <c r="E142" s="12" t="s">
        <v>221</v>
      </c>
      <c r="F142" s="35">
        <v>150</v>
      </c>
      <c r="G142" s="35" t="s">
        <v>2</v>
      </c>
      <c r="H142" s="146"/>
      <c r="I142" s="146"/>
      <c r="J142" s="147"/>
      <c r="K142" s="148"/>
      <c r="L142" s="149"/>
    </row>
    <row r="143" spans="2:12" ht="58.2" customHeight="1" x14ac:dyDescent="0.25">
      <c r="B143" s="124"/>
      <c r="C143" s="73"/>
      <c r="D143" s="125"/>
      <c r="E143" s="12" t="s">
        <v>223</v>
      </c>
      <c r="F143" s="35">
        <v>200</v>
      </c>
      <c r="G143" s="35" t="s">
        <v>2</v>
      </c>
      <c r="H143" s="146"/>
      <c r="I143" s="146"/>
      <c r="J143" s="147"/>
      <c r="K143" s="148"/>
      <c r="L143" s="149"/>
    </row>
    <row r="144" spans="2:12" ht="30" customHeight="1" x14ac:dyDescent="0.25">
      <c r="B144" s="124"/>
      <c r="C144" s="73"/>
      <c r="D144" s="125"/>
      <c r="E144" s="12" t="s">
        <v>224</v>
      </c>
      <c r="F144" s="35">
        <v>500</v>
      </c>
      <c r="G144" s="35" t="s">
        <v>2</v>
      </c>
      <c r="H144" s="146"/>
      <c r="I144" s="146"/>
      <c r="J144" s="147"/>
      <c r="K144" s="148"/>
      <c r="L144" s="149"/>
    </row>
    <row r="145" spans="2:12" ht="30" customHeight="1" x14ac:dyDescent="0.25">
      <c r="B145" s="124"/>
      <c r="C145" s="73"/>
      <c r="D145" s="125"/>
      <c r="E145" s="12" t="s">
        <v>225</v>
      </c>
      <c r="F145" s="35">
        <v>100</v>
      </c>
      <c r="G145" s="35" t="s">
        <v>2</v>
      </c>
      <c r="H145" s="146"/>
      <c r="I145" s="146"/>
      <c r="J145" s="147"/>
      <c r="K145" s="148"/>
      <c r="L145" s="149"/>
    </row>
    <row r="146" spans="2:12" ht="30" customHeight="1" x14ac:dyDescent="0.25">
      <c r="B146" s="116"/>
      <c r="C146" s="117"/>
      <c r="D146" s="118"/>
      <c r="E146" s="17" t="s">
        <v>227</v>
      </c>
      <c r="F146" s="35">
        <v>200</v>
      </c>
      <c r="G146" s="35" t="s">
        <v>2</v>
      </c>
      <c r="H146" s="48"/>
      <c r="I146" s="48"/>
      <c r="J146" s="64"/>
      <c r="K146" s="52"/>
      <c r="L146" s="145"/>
    </row>
    <row r="147" spans="2:12" ht="73.2" customHeight="1" x14ac:dyDescent="0.25">
      <c r="B147" s="121"/>
      <c r="C147" s="122"/>
      <c r="D147" s="123">
        <f>D140+1</f>
        <v>2</v>
      </c>
      <c r="E147" s="12" t="s">
        <v>222</v>
      </c>
      <c r="F147" s="35">
        <f>SUM(F148:F149)</f>
        <v>650</v>
      </c>
      <c r="G147" s="35" t="s">
        <v>2</v>
      </c>
      <c r="H147" s="44">
        <v>1</v>
      </c>
      <c r="I147" s="44" t="s">
        <v>36</v>
      </c>
      <c r="J147" s="55">
        <v>225000</v>
      </c>
      <c r="K147" s="56">
        <f t="shared" ref="K147" si="21">F147*H147*J147</f>
        <v>146250000</v>
      </c>
      <c r="L147" s="134" t="s">
        <v>288</v>
      </c>
    </row>
    <row r="148" spans="2:12" ht="30" customHeight="1" x14ac:dyDescent="0.25">
      <c r="B148" s="124"/>
      <c r="C148" s="73"/>
      <c r="D148" s="125"/>
      <c r="E148" s="12" t="s">
        <v>221</v>
      </c>
      <c r="F148" s="35">
        <v>150</v>
      </c>
      <c r="G148" s="35" t="s">
        <v>2</v>
      </c>
      <c r="H148" s="146"/>
      <c r="I148" s="146"/>
      <c r="J148" s="147"/>
      <c r="K148" s="148"/>
      <c r="L148" s="149"/>
    </row>
    <row r="149" spans="2:12" ht="30" customHeight="1" x14ac:dyDescent="0.25">
      <c r="B149" s="116"/>
      <c r="C149" s="117"/>
      <c r="D149" s="118"/>
      <c r="E149" s="12" t="s">
        <v>224</v>
      </c>
      <c r="F149" s="35">
        <v>500</v>
      </c>
      <c r="G149" s="35" t="s">
        <v>2</v>
      </c>
      <c r="H149" s="48"/>
      <c r="I149" s="48"/>
      <c r="J149" s="64"/>
      <c r="K149" s="52"/>
      <c r="L149" s="145"/>
    </row>
    <row r="150" spans="2:12" ht="40.049999999999997" customHeight="1" x14ac:dyDescent="0.25">
      <c r="B150" s="121"/>
      <c r="C150" s="122"/>
      <c r="D150" s="123">
        <f t="shared" ref="D150" si="22">D147+1</f>
        <v>3</v>
      </c>
      <c r="E150" s="12" t="s">
        <v>215</v>
      </c>
      <c r="F150" s="35">
        <f>SUM(F151:F159)</f>
        <v>2050</v>
      </c>
      <c r="G150" s="35" t="s">
        <v>124</v>
      </c>
      <c r="H150" s="44">
        <v>1</v>
      </c>
      <c r="I150" s="44" t="s">
        <v>36</v>
      </c>
      <c r="J150" s="55">
        <v>10000</v>
      </c>
      <c r="K150" s="56">
        <f>F150*H150*J150</f>
        <v>20500000</v>
      </c>
      <c r="L150" s="134" t="s">
        <v>289</v>
      </c>
    </row>
    <row r="151" spans="2:12" ht="71.400000000000006" customHeight="1" x14ac:dyDescent="0.25">
      <c r="B151" s="124"/>
      <c r="C151" s="73"/>
      <c r="D151" s="125"/>
      <c r="E151" s="12" t="s">
        <v>216</v>
      </c>
      <c r="F151" s="35">
        <v>300</v>
      </c>
      <c r="G151" s="35" t="s">
        <v>124</v>
      </c>
      <c r="H151" s="146"/>
      <c r="I151" s="146"/>
      <c r="J151" s="147"/>
      <c r="K151" s="148"/>
      <c r="L151" s="149"/>
    </row>
    <row r="152" spans="2:12" ht="30" customHeight="1" x14ac:dyDescent="0.25">
      <c r="B152" s="124"/>
      <c r="C152" s="73"/>
      <c r="D152" s="125"/>
      <c r="E152" s="12" t="s">
        <v>218</v>
      </c>
      <c r="F152" s="35">
        <v>300</v>
      </c>
      <c r="G152" s="35" t="s">
        <v>124</v>
      </c>
      <c r="H152" s="146"/>
      <c r="I152" s="146"/>
      <c r="J152" s="147"/>
      <c r="K152" s="148"/>
      <c r="L152" s="149"/>
    </row>
    <row r="153" spans="2:12" ht="40.049999999999997" customHeight="1" x14ac:dyDescent="0.25">
      <c r="B153" s="124"/>
      <c r="C153" s="73"/>
      <c r="D153" s="125"/>
      <c r="E153" s="12" t="s">
        <v>219</v>
      </c>
      <c r="F153" s="35">
        <v>100</v>
      </c>
      <c r="G153" s="35" t="s">
        <v>124</v>
      </c>
      <c r="H153" s="146"/>
      <c r="I153" s="146"/>
      <c r="J153" s="147"/>
      <c r="K153" s="148"/>
      <c r="L153" s="149"/>
    </row>
    <row r="154" spans="2:12" ht="30" customHeight="1" x14ac:dyDescent="0.25">
      <c r="B154" s="124"/>
      <c r="C154" s="73"/>
      <c r="D154" s="125"/>
      <c r="E154" s="12" t="s">
        <v>221</v>
      </c>
      <c r="F154" s="35">
        <v>150</v>
      </c>
      <c r="G154" s="35" t="s">
        <v>124</v>
      </c>
      <c r="H154" s="146"/>
      <c r="I154" s="146"/>
      <c r="J154" s="147"/>
      <c r="K154" s="148"/>
      <c r="L154" s="149"/>
    </row>
    <row r="155" spans="2:12" ht="55.2" customHeight="1" x14ac:dyDescent="0.25">
      <c r="B155" s="124"/>
      <c r="C155" s="73"/>
      <c r="D155" s="125"/>
      <c r="E155" s="12" t="s">
        <v>223</v>
      </c>
      <c r="F155" s="35">
        <v>200</v>
      </c>
      <c r="G155" s="35" t="s">
        <v>124</v>
      </c>
      <c r="H155" s="146"/>
      <c r="I155" s="146"/>
      <c r="J155" s="147"/>
      <c r="K155" s="148"/>
      <c r="L155" s="149"/>
    </row>
    <row r="156" spans="2:12" ht="30" customHeight="1" x14ac:dyDescent="0.25">
      <c r="B156" s="124"/>
      <c r="C156" s="73"/>
      <c r="D156" s="125"/>
      <c r="E156" s="12" t="s">
        <v>224</v>
      </c>
      <c r="F156" s="35">
        <v>500</v>
      </c>
      <c r="G156" s="35" t="s">
        <v>124</v>
      </c>
      <c r="H156" s="146"/>
      <c r="I156" s="146"/>
      <c r="J156" s="147"/>
      <c r="K156" s="148"/>
      <c r="L156" s="149"/>
    </row>
    <row r="157" spans="2:12" ht="30" customHeight="1" x14ac:dyDescent="0.25">
      <c r="B157" s="124"/>
      <c r="C157" s="73"/>
      <c r="D157" s="125"/>
      <c r="E157" s="12" t="s">
        <v>225</v>
      </c>
      <c r="F157" s="35">
        <v>100</v>
      </c>
      <c r="G157" s="35" t="s">
        <v>124</v>
      </c>
      <c r="H157" s="146"/>
      <c r="I157" s="146"/>
      <c r="J157" s="147"/>
      <c r="K157" s="148"/>
      <c r="L157" s="149"/>
    </row>
    <row r="158" spans="2:12" ht="30" customHeight="1" x14ac:dyDescent="0.25">
      <c r="B158" s="124"/>
      <c r="C158" s="73"/>
      <c r="D158" s="125"/>
      <c r="E158" s="12" t="s">
        <v>226</v>
      </c>
      <c r="F158" s="35">
        <v>200</v>
      </c>
      <c r="G158" s="35" t="s">
        <v>124</v>
      </c>
      <c r="H158" s="146"/>
      <c r="I158" s="146"/>
      <c r="J158" s="147"/>
      <c r="K158" s="148"/>
      <c r="L158" s="149"/>
    </row>
    <row r="159" spans="2:12" ht="30" customHeight="1" x14ac:dyDescent="0.25">
      <c r="B159" s="116"/>
      <c r="C159" s="117"/>
      <c r="D159" s="118"/>
      <c r="E159" s="17" t="s">
        <v>227</v>
      </c>
      <c r="F159" s="35">
        <v>200</v>
      </c>
      <c r="G159" s="35" t="s">
        <v>124</v>
      </c>
      <c r="H159" s="48"/>
      <c r="I159" s="48"/>
      <c r="J159" s="64"/>
      <c r="K159" s="52"/>
      <c r="L159" s="145"/>
    </row>
    <row r="160" spans="2:12" ht="56.4" customHeight="1" x14ac:dyDescent="0.25">
      <c r="B160" s="121"/>
      <c r="C160" s="122"/>
      <c r="D160" s="123">
        <f>D150+1</f>
        <v>4</v>
      </c>
      <c r="E160" s="12" t="s">
        <v>125</v>
      </c>
      <c r="F160" s="35">
        <f>SUM(F161:F169)</f>
        <v>2270</v>
      </c>
      <c r="G160" s="35" t="s">
        <v>4</v>
      </c>
      <c r="H160" s="44">
        <v>1</v>
      </c>
      <c r="I160" s="44" t="s">
        <v>36</v>
      </c>
      <c r="J160" s="55">
        <v>25000</v>
      </c>
      <c r="K160" s="56">
        <f>F160*H160*J160</f>
        <v>56750000</v>
      </c>
      <c r="L160" s="134" t="s">
        <v>290</v>
      </c>
    </row>
    <row r="161" spans="2:12" ht="74.400000000000006" customHeight="1" x14ac:dyDescent="0.25">
      <c r="B161" s="124"/>
      <c r="C161" s="73"/>
      <c r="D161" s="125"/>
      <c r="E161" s="12" t="s">
        <v>216</v>
      </c>
      <c r="F161" s="35">
        <v>320</v>
      </c>
      <c r="G161" s="35" t="s">
        <v>4</v>
      </c>
      <c r="H161" s="146"/>
      <c r="I161" s="146"/>
      <c r="J161" s="147"/>
      <c r="K161" s="148"/>
      <c r="L161" s="149"/>
    </row>
    <row r="162" spans="2:12" ht="31.2" customHeight="1" x14ac:dyDescent="0.25">
      <c r="B162" s="124"/>
      <c r="C162" s="73"/>
      <c r="D162" s="125"/>
      <c r="E162" s="12" t="s">
        <v>218</v>
      </c>
      <c r="F162" s="35">
        <v>320</v>
      </c>
      <c r="G162" s="35" t="s">
        <v>4</v>
      </c>
      <c r="H162" s="146"/>
      <c r="I162" s="146"/>
      <c r="J162" s="147"/>
      <c r="K162" s="148"/>
      <c r="L162" s="149"/>
    </row>
    <row r="163" spans="2:12" ht="40.799999999999997" customHeight="1" x14ac:dyDescent="0.25">
      <c r="B163" s="124"/>
      <c r="C163" s="73"/>
      <c r="D163" s="125"/>
      <c r="E163" s="12" t="s">
        <v>219</v>
      </c>
      <c r="F163" s="35">
        <v>120</v>
      </c>
      <c r="G163" s="35" t="s">
        <v>4</v>
      </c>
      <c r="H163" s="146"/>
      <c r="I163" s="146"/>
      <c r="J163" s="147"/>
      <c r="K163" s="148"/>
      <c r="L163" s="149"/>
    </row>
    <row r="164" spans="2:12" ht="31.2" customHeight="1" x14ac:dyDescent="0.25">
      <c r="B164" s="124"/>
      <c r="C164" s="73"/>
      <c r="D164" s="125"/>
      <c r="E164" s="12" t="s">
        <v>221</v>
      </c>
      <c r="F164" s="35">
        <v>150</v>
      </c>
      <c r="G164" s="35" t="s">
        <v>4</v>
      </c>
      <c r="H164" s="146"/>
      <c r="I164" s="146"/>
      <c r="J164" s="147"/>
      <c r="K164" s="148"/>
      <c r="L164" s="149"/>
    </row>
    <row r="165" spans="2:12" ht="56.4" customHeight="1" x14ac:dyDescent="0.25">
      <c r="B165" s="124"/>
      <c r="C165" s="73"/>
      <c r="D165" s="125"/>
      <c r="E165" s="12" t="s">
        <v>223</v>
      </c>
      <c r="F165" s="35">
        <v>220</v>
      </c>
      <c r="G165" s="35" t="s">
        <v>4</v>
      </c>
      <c r="H165" s="146"/>
      <c r="I165" s="146"/>
      <c r="J165" s="147"/>
      <c r="K165" s="148"/>
      <c r="L165" s="149"/>
    </row>
    <row r="166" spans="2:12" ht="31.2" customHeight="1" x14ac:dyDescent="0.25">
      <c r="B166" s="124"/>
      <c r="C166" s="73"/>
      <c r="D166" s="125"/>
      <c r="E166" s="12" t="s">
        <v>224</v>
      </c>
      <c r="F166" s="35">
        <v>550</v>
      </c>
      <c r="G166" s="35" t="s">
        <v>4</v>
      </c>
      <c r="H166" s="146"/>
      <c r="I166" s="146"/>
      <c r="J166" s="147"/>
      <c r="K166" s="148"/>
      <c r="L166" s="149"/>
    </row>
    <row r="167" spans="2:12" ht="31.2" customHeight="1" x14ac:dyDescent="0.25">
      <c r="B167" s="124"/>
      <c r="C167" s="73"/>
      <c r="D167" s="125"/>
      <c r="E167" s="12" t="s">
        <v>225</v>
      </c>
      <c r="F167" s="35">
        <v>120</v>
      </c>
      <c r="G167" s="35" t="s">
        <v>4</v>
      </c>
      <c r="H167" s="146"/>
      <c r="I167" s="146"/>
      <c r="J167" s="147"/>
      <c r="K167" s="148"/>
      <c r="L167" s="149"/>
    </row>
    <row r="168" spans="2:12" ht="31.2" customHeight="1" x14ac:dyDescent="0.25">
      <c r="B168" s="124"/>
      <c r="C168" s="73"/>
      <c r="D168" s="125"/>
      <c r="E168" s="12" t="s">
        <v>226</v>
      </c>
      <c r="F168" s="35">
        <v>250</v>
      </c>
      <c r="G168" s="35" t="s">
        <v>4</v>
      </c>
      <c r="H168" s="146"/>
      <c r="I168" s="146"/>
      <c r="J168" s="147"/>
      <c r="K168" s="148"/>
      <c r="L168" s="149"/>
    </row>
    <row r="169" spans="2:12" ht="31.2" customHeight="1" x14ac:dyDescent="0.25">
      <c r="B169" s="116"/>
      <c r="C169" s="117"/>
      <c r="D169" s="118"/>
      <c r="E169" s="17" t="s">
        <v>227</v>
      </c>
      <c r="F169" s="35">
        <v>220</v>
      </c>
      <c r="G169" s="35" t="s">
        <v>4</v>
      </c>
      <c r="H169" s="48"/>
      <c r="I169" s="48"/>
      <c r="J169" s="64"/>
      <c r="K169" s="52"/>
      <c r="L169" s="145"/>
    </row>
    <row r="170" spans="2:12" ht="30" customHeight="1" x14ac:dyDescent="0.25">
      <c r="B170" s="121"/>
      <c r="C170" s="122"/>
      <c r="D170" s="123">
        <f>D160+1</f>
        <v>5</v>
      </c>
      <c r="E170" s="12" t="s">
        <v>217</v>
      </c>
      <c r="F170" s="35">
        <f>SUM(F171:F179)</f>
        <v>2070</v>
      </c>
      <c r="G170" s="35" t="s">
        <v>127</v>
      </c>
      <c r="H170" s="44">
        <v>1</v>
      </c>
      <c r="I170" s="44" t="s">
        <v>36</v>
      </c>
      <c r="J170" s="55">
        <v>7000</v>
      </c>
      <c r="K170" s="56">
        <f>F170*H170*J170</f>
        <v>14490000</v>
      </c>
      <c r="L170" s="150" t="s">
        <v>258</v>
      </c>
    </row>
    <row r="171" spans="2:12" ht="71.400000000000006" customHeight="1" x14ac:dyDescent="0.25">
      <c r="B171" s="124"/>
      <c r="C171" s="73"/>
      <c r="D171" s="125"/>
      <c r="E171" s="12" t="s">
        <v>216</v>
      </c>
      <c r="F171" s="35">
        <v>300</v>
      </c>
      <c r="G171" s="35" t="s">
        <v>127</v>
      </c>
      <c r="H171" s="146"/>
      <c r="I171" s="146"/>
      <c r="J171" s="147"/>
      <c r="K171" s="148"/>
      <c r="L171" s="149"/>
    </row>
    <row r="172" spans="2:12" ht="30" customHeight="1" x14ac:dyDescent="0.25">
      <c r="B172" s="124"/>
      <c r="C172" s="73"/>
      <c r="D172" s="125"/>
      <c r="E172" s="12" t="s">
        <v>218</v>
      </c>
      <c r="F172" s="35">
        <v>300</v>
      </c>
      <c r="G172" s="35" t="s">
        <v>127</v>
      </c>
      <c r="H172" s="146"/>
      <c r="I172" s="146"/>
      <c r="J172" s="147"/>
      <c r="K172" s="148"/>
      <c r="L172" s="149"/>
    </row>
    <row r="173" spans="2:12" ht="39" customHeight="1" x14ac:dyDescent="0.25">
      <c r="B173" s="124"/>
      <c r="C173" s="73"/>
      <c r="D173" s="125"/>
      <c r="E173" s="12" t="s">
        <v>219</v>
      </c>
      <c r="F173" s="35">
        <v>100</v>
      </c>
      <c r="G173" s="35" t="s">
        <v>127</v>
      </c>
      <c r="H173" s="146"/>
      <c r="I173" s="146"/>
      <c r="J173" s="147"/>
      <c r="K173" s="148"/>
      <c r="L173" s="149"/>
    </row>
    <row r="174" spans="2:12" ht="30" customHeight="1" x14ac:dyDescent="0.25">
      <c r="B174" s="124"/>
      <c r="C174" s="73"/>
      <c r="D174" s="125"/>
      <c r="E174" s="12" t="s">
        <v>221</v>
      </c>
      <c r="F174" s="35">
        <v>170</v>
      </c>
      <c r="G174" s="35" t="s">
        <v>4</v>
      </c>
      <c r="H174" s="146"/>
      <c r="I174" s="146"/>
      <c r="J174" s="147"/>
      <c r="K174" s="148"/>
      <c r="L174" s="149"/>
    </row>
    <row r="175" spans="2:12" ht="55.8" customHeight="1" x14ac:dyDescent="0.25">
      <c r="B175" s="124"/>
      <c r="C175" s="73"/>
      <c r="D175" s="125"/>
      <c r="E175" s="12" t="s">
        <v>223</v>
      </c>
      <c r="F175" s="35">
        <v>200</v>
      </c>
      <c r="G175" s="35" t="s">
        <v>4</v>
      </c>
      <c r="H175" s="146"/>
      <c r="I175" s="146"/>
      <c r="J175" s="147"/>
      <c r="K175" s="148"/>
      <c r="L175" s="149"/>
    </row>
    <row r="176" spans="2:12" ht="30" customHeight="1" x14ac:dyDescent="0.25">
      <c r="B176" s="124"/>
      <c r="C176" s="73"/>
      <c r="D176" s="125"/>
      <c r="E176" s="12" t="s">
        <v>224</v>
      </c>
      <c r="F176" s="35">
        <v>500</v>
      </c>
      <c r="G176" s="35" t="s">
        <v>4</v>
      </c>
      <c r="H176" s="146"/>
      <c r="I176" s="146"/>
      <c r="J176" s="147"/>
      <c r="K176" s="148"/>
      <c r="L176" s="149"/>
    </row>
    <row r="177" spans="2:12" ht="30" customHeight="1" x14ac:dyDescent="0.25">
      <c r="B177" s="124"/>
      <c r="C177" s="73"/>
      <c r="D177" s="125"/>
      <c r="E177" s="12" t="s">
        <v>225</v>
      </c>
      <c r="F177" s="35">
        <v>100</v>
      </c>
      <c r="G177" s="35" t="s">
        <v>4</v>
      </c>
      <c r="H177" s="146"/>
      <c r="I177" s="146"/>
      <c r="J177" s="147"/>
      <c r="K177" s="148"/>
      <c r="L177" s="149"/>
    </row>
    <row r="178" spans="2:12" ht="30" customHeight="1" x14ac:dyDescent="0.25">
      <c r="B178" s="124"/>
      <c r="C178" s="73"/>
      <c r="D178" s="125"/>
      <c r="E178" s="12" t="s">
        <v>226</v>
      </c>
      <c r="F178" s="35">
        <v>200</v>
      </c>
      <c r="G178" s="35" t="s">
        <v>4</v>
      </c>
      <c r="H178" s="146"/>
      <c r="I178" s="146"/>
      <c r="J178" s="147"/>
      <c r="K178" s="148"/>
      <c r="L178" s="149"/>
    </row>
    <row r="179" spans="2:12" ht="30" customHeight="1" x14ac:dyDescent="0.25">
      <c r="B179" s="124"/>
      <c r="C179" s="73"/>
      <c r="D179" s="128"/>
      <c r="E179" s="18" t="s">
        <v>227</v>
      </c>
      <c r="F179" s="44">
        <v>200</v>
      </c>
      <c r="G179" s="44" t="s">
        <v>4</v>
      </c>
      <c r="H179" s="48"/>
      <c r="I179" s="48"/>
      <c r="J179" s="64"/>
      <c r="K179" s="52"/>
      <c r="L179" s="145"/>
    </row>
    <row r="180" spans="2:12" ht="39" customHeight="1" thickBot="1" x14ac:dyDescent="0.3">
      <c r="B180" s="113"/>
      <c r="C180" s="114"/>
      <c r="D180" s="115">
        <v>6</v>
      </c>
      <c r="E180" s="57" t="s">
        <v>293</v>
      </c>
      <c r="F180" s="37">
        <v>1000</v>
      </c>
      <c r="G180" s="37" t="s">
        <v>4</v>
      </c>
      <c r="H180" s="37">
        <v>1</v>
      </c>
      <c r="I180" s="37" t="s">
        <v>25</v>
      </c>
      <c r="J180" s="58">
        <v>120000</v>
      </c>
      <c r="K180" s="59">
        <f t="shared" ref="K180" si="23">F180*H180*J180</f>
        <v>120000000</v>
      </c>
      <c r="L180" s="130" t="s">
        <v>294</v>
      </c>
    </row>
    <row r="181" spans="2:12" ht="142.80000000000001" customHeight="1" thickBot="1" x14ac:dyDescent="0.3">
      <c r="B181" s="113"/>
      <c r="C181" s="114"/>
      <c r="D181" s="115">
        <v>7</v>
      </c>
      <c r="E181" s="57" t="s">
        <v>204</v>
      </c>
      <c r="F181" s="37">
        <v>225</v>
      </c>
      <c r="G181" s="37" t="s">
        <v>4</v>
      </c>
      <c r="H181" s="37">
        <v>1</v>
      </c>
      <c r="I181" s="37" t="s">
        <v>25</v>
      </c>
      <c r="J181" s="58">
        <v>250000</v>
      </c>
      <c r="K181" s="59">
        <f t="shared" ref="K181" si="24">F181*H181*J181</f>
        <v>56250000</v>
      </c>
      <c r="L181" s="130" t="s">
        <v>260</v>
      </c>
    </row>
    <row r="182" spans="2:12" ht="16.8" thickBot="1" x14ac:dyDescent="0.3">
      <c r="B182" s="26"/>
      <c r="C182" s="77"/>
      <c r="D182" s="77"/>
      <c r="E182" s="27"/>
      <c r="F182" s="28"/>
      <c r="G182" s="29"/>
      <c r="H182" s="29"/>
      <c r="I182" s="29"/>
      <c r="J182" s="30"/>
      <c r="K182" s="135"/>
      <c r="L182" s="138"/>
    </row>
    <row r="183" spans="2:12" ht="31.2" customHeight="1" thickBot="1" x14ac:dyDescent="0.3">
      <c r="B183" s="66"/>
      <c r="C183" s="67"/>
      <c r="D183" s="67"/>
      <c r="E183" s="158"/>
      <c r="F183" s="3"/>
      <c r="G183" s="4"/>
      <c r="H183" s="4"/>
      <c r="I183" s="4"/>
      <c r="J183" s="45" t="s">
        <v>228</v>
      </c>
      <c r="K183" s="7">
        <f>K139+K127+K76+K9</f>
        <v>3324505000</v>
      </c>
    </row>
    <row r="185" spans="2:12" x14ac:dyDescent="0.25">
      <c r="K185" s="129"/>
    </row>
  </sheetData>
  <mergeCells count="12">
    <mergeCell ref="B5:D6"/>
    <mergeCell ref="B7:D7"/>
    <mergeCell ref="B4:L4"/>
    <mergeCell ref="B3:L3"/>
    <mergeCell ref="B2:L2"/>
    <mergeCell ref="L5:L6"/>
    <mergeCell ref="H7:I7"/>
    <mergeCell ref="E5:E6"/>
    <mergeCell ref="F5:I5"/>
    <mergeCell ref="J5:J6"/>
    <mergeCell ref="K5:K6"/>
    <mergeCell ref="H6:I6"/>
  </mergeCells>
  <printOptions horizontalCentered="1"/>
  <pageMargins left="0.39370078740157483" right="0.39370078740157483" top="0.78740157480314965" bottom="0.39370078740157483" header="0.19685039370078741" footer="0.23622047244094491"/>
  <pageSetup paperSize="9" scale="74" fitToHeight="0" orientation="landscape" r:id="rId1"/>
  <headerFooter>
    <oddHeader>&amp;L&amp;"Arial,Italic"&amp;8&amp;Z&amp;F\&amp;A</oddHeader>
    <oddFooter>&amp;R&amp;"Arial,Italic"Hari Pers Nasional Tahun 2023; &amp;P dari &amp;N</oddFooter>
  </headerFooter>
  <rowBreaks count="3" manualBreakCount="3">
    <brk id="34" min="1" max="11" man="1"/>
    <brk id="75" min="1" max="11" man="1"/>
    <brk id="134" min="1"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M389"/>
  <sheetViews>
    <sheetView view="pageBreakPreview" topLeftCell="A377" zoomScaleNormal="100" zoomScaleSheetLayoutView="100" workbookViewId="0">
      <selection activeCell="K386" sqref="K386"/>
    </sheetView>
  </sheetViews>
  <sheetFormatPr defaultColWidth="9.109375" defaultRowHeight="16.2" x14ac:dyDescent="0.25"/>
  <cols>
    <col min="1" max="1" width="2.109375" style="2" customWidth="1"/>
    <col min="2" max="4" width="3.77734375" style="1" customWidth="1"/>
    <col min="5" max="5" width="40.77734375" style="2" customWidth="1"/>
    <col min="6" max="7" width="13.33203125" style="2" customWidth="1"/>
    <col min="8" max="8" width="19" style="2" bestFit="1" customWidth="1"/>
    <col min="9" max="9" width="13.21875" style="2" bestFit="1" customWidth="1"/>
    <col min="10" max="10" width="18.5546875" style="2" customWidth="1"/>
    <col min="11" max="11" width="22.44140625" style="2" customWidth="1"/>
    <col min="12" max="12" width="61.77734375" style="136" customWidth="1"/>
    <col min="13" max="13" width="9.109375" style="2"/>
    <col min="14" max="14" width="12.21875" style="2" bestFit="1" customWidth="1"/>
    <col min="15" max="16384" width="9.109375" style="2"/>
  </cols>
  <sheetData>
    <row r="1" spans="2:12" ht="16.8" thickBot="1" x14ac:dyDescent="0.3"/>
    <row r="2" spans="2:12" ht="21.75" customHeight="1" x14ac:dyDescent="0.25">
      <c r="B2" s="191" t="s">
        <v>74</v>
      </c>
      <c r="C2" s="192"/>
      <c r="D2" s="192"/>
      <c r="E2" s="192"/>
      <c r="F2" s="192"/>
      <c r="G2" s="192"/>
      <c r="H2" s="192"/>
      <c r="I2" s="192"/>
      <c r="J2" s="192"/>
      <c r="K2" s="192"/>
      <c r="L2" s="193"/>
    </row>
    <row r="3" spans="2:12" ht="28.8" customHeight="1" x14ac:dyDescent="0.25">
      <c r="B3" s="194" t="s">
        <v>295</v>
      </c>
      <c r="C3" s="195"/>
      <c r="D3" s="195"/>
      <c r="E3" s="195"/>
      <c r="F3" s="195"/>
      <c r="G3" s="195"/>
      <c r="H3" s="195"/>
      <c r="I3" s="195"/>
      <c r="J3" s="195"/>
      <c r="K3" s="195"/>
      <c r="L3" s="196"/>
    </row>
    <row r="4" spans="2:12" ht="21.75" customHeight="1" thickBot="1" x14ac:dyDescent="0.3">
      <c r="B4" s="197" t="s">
        <v>296</v>
      </c>
      <c r="C4" s="175"/>
      <c r="D4" s="175"/>
      <c r="E4" s="175"/>
      <c r="F4" s="175"/>
      <c r="G4" s="175"/>
      <c r="H4" s="175"/>
      <c r="I4" s="175"/>
      <c r="J4" s="175"/>
      <c r="K4" s="175"/>
      <c r="L4" s="198"/>
    </row>
    <row r="5" spans="2:12" ht="21" customHeight="1" thickBot="1" x14ac:dyDescent="0.3">
      <c r="B5" s="199" t="s">
        <v>10</v>
      </c>
      <c r="C5" s="200"/>
      <c r="D5" s="201"/>
      <c r="E5" s="152" t="s">
        <v>24</v>
      </c>
      <c r="F5" s="152" t="s">
        <v>120</v>
      </c>
      <c r="G5" s="152" t="s">
        <v>319</v>
      </c>
      <c r="H5" s="187" t="s">
        <v>320</v>
      </c>
      <c r="I5" s="187" t="s">
        <v>321</v>
      </c>
      <c r="J5" s="187" t="s">
        <v>322</v>
      </c>
      <c r="K5" s="186" t="s">
        <v>228</v>
      </c>
      <c r="L5" s="186" t="s">
        <v>323</v>
      </c>
    </row>
    <row r="6" spans="2:12" ht="16.8" thickBot="1" x14ac:dyDescent="0.3">
      <c r="B6" s="26"/>
      <c r="C6" s="77"/>
      <c r="D6" s="77"/>
      <c r="E6" s="27"/>
      <c r="F6" s="28"/>
      <c r="G6" s="29"/>
      <c r="H6" s="29"/>
      <c r="I6" s="29"/>
      <c r="J6" s="30"/>
      <c r="K6" s="135"/>
      <c r="L6" s="138"/>
    </row>
    <row r="7" spans="2:12" ht="30" customHeight="1" x14ac:dyDescent="0.25">
      <c r="B7" s="81" t="s">
        <v>5</v>
      </c>
      <c r="C7" s="82"/>
      <c r="D7" s="83"/>
      <c r="E7" s="93" t="s">
        <v>208</v>
      </c>
      <c r="F7" s="94"/>
      <c r="G7" s="95"/>
      <c r="H7" s="95"/>
      <c r="I7" s="95"/>
      <c r="J7" s="96"/>
      <c r="K7" s="97"/>
      <c r="L7" s="139"/>
    </row>
    <row r="8" spans="2:12" ht="30" customHeight="1" x14ac:dyDescent="0.25">
      <c r="B8" s="84"/>
      <c r="C8" s="85" t="s">
        <v>128</v>
      </c>
      <c r="D8" s="86"/>
      <c r="E8" s="98" t="s">
        <v>118</v>
      </c>
      <c r="F8" s="99"/>
      <c r="G8" s="100"/>
      <c r="H8" s="100"/>
      <c r="I8" s="100"/>
      <c r="J8" s="101"/>
      <c r="K8" s="102"/>
      <c r="L8" s="140"/>
    </row>
    <row r="9" spans="2:12" ht="55.2" customHeight="1" x14ac:dyDescent="0.25">
      <c r="B9" s="87"/>
      <c r="C9" s="88"/>
      <c r="D9" s="89">
        <v>1</v>
      </c>
      <c r="E9" s="78" t="s">
        <v>79</v>
      </c>
      <c r="F9" s="39">
        <v>300</v>
      </c>
      <c r="G9" s="39" t="s">
        <v>29</v>
      </c>
      <c r="H9" s="202">
        <v>90000</v>
      </c>
      <c r="I9" s="39">
        <f>IF(H9="","",11)</f>
        <v>11</v>
      </c>
      <c r="J9" s="40">
        <f>IF(I9="","",(F9*H9)*I9/100)</f>
        <v>2970000</v>
      </c>
      <c r="K9" s="40">
        <f>IF(J9="","",(F9*H9)+J9)</f>
        <v>29970000</v>
      </c>
      <c r="L9" s="141" t="s">
        <v>324</v>
      </c>
    </row>
    <row r="10" spans="2:12" ht="55.2" customHeight="1" x14ac:dyDescent="0.25">
      <c r="B10" s="87"/>
      <c r="C10" s="88"/>
      <c r="D10" s="89">
        <f>D9+1</f>
        <v>2</v>
      </c>
      <c r="E10" s="78" t="s">
        <v>23</v>
      </c>
      <c r="F10" s="39">
        <v>1</v>
      </c>
      <c r="G10" s="39" t="s">
        <v>0</v>
      </c>
      <c r="H10" s="202">
        <v>27000000</v>
      </c>
      <c r="I10" s="39">
        <f t="shared" ref="I10:I31" si="0">IF(H10="","",11)</f>
        <v>11</v>
      </c>
      <c r="J10" s="40">
        <f t="shared" ref="J10:J73" si="1">IF(I10="","",(F10*H10)*I10/100)</f>
        <v>2970000</v>
      </c>
      <c r="K10" s="40">
        <f t="shared" ref="K10:K73" si="2">IF(J10="","",(F10*H10)+J10)</f>
        <v>29970000</v>
      </c>
      <c r="L10" s="141" t="s">
        <v>325</v>
      </c>
    </row>
    <row r="11" spans="2:12" ht="37.049999999999997" customHeight="1" x14ac:dyDescent="0.25">
      <c r="B11" s="87"/>
      <c r="C11" s="88"/>
      <c r="D11" s="89">
        <f t="shared" ref="D11:D31" si="3">D10+1</f>
        <v>3</v>
      </c>
      <c r="E11" s="78" t="s">
        <v>80</v>
      </c>
      <c r="F11" s="39">
        <v>4000</v>
      </c>
      <c r="G11" s="39" t="s">
        <v>2</v>
      </c>
      <c r="H11" s="202">
        <v>4500</v>
      </c>
      <c r="I11" s="39">
        <f t="shared" si="0"/>
        <v>11</v>
      </c>
      <c r="J11" s="40">
        <f t="shared" si="1"/>
        <v>1980000</v>
      </c>
      <c r="K11" s="40">
        <f t="shared" si="2"/>
        <v>19980000</v>
      </c>
      <c r="L11" s="141" t="s">
        <v>326</v>
      </c>
    </row>
    <row r="12" spans="2:12" ht="55.2" customHeight="1" x14ac:dyDescent="0.25">
      <c r="B12" s="87"/>
      <c r="C12" s="88"/>
      <c r="D12" s="89">
        <f t="shared" si="3"/>
        <v>4</v>
      </c>
      <c r="E12" s="107" t="s">
        <v>31</v>
      </c>
      <c r="F12" s="13">
        <v>500</v>
      </c>
      <c r="G12" s="14" t="s">
        <v>2</v>
      </c>
      <c r="H12" s="203">
        <v>9000</v>
      </c>
      <c r="I12" s="39">
        <f t="shared" si="0"/>
        <v>11</v>
      </c>
      <c r="J12" s="40">
        <f t="shared" si="1"/>
        <v>495000</v>
      </c>
      <c r="K12" s="40">
        <f t="shared" si="2"/>
        <v>4995000</v>
      </c>
      <c r="L12" s="141" t="s">
        <v>327</v>
      </c>
    </row>
    <row r="13" spans="2:12" ht="30" customHeight="1" x14ac:dyDescent="0.25">
      <c r="B13" s="87"/>
      <c r="C13" s="88"/>
      <c r="D13" s="89">
        <f t="shared" si="3"/>
        <v>5</v>
      </c>
      <c r="E13" s="79" t="s">
        <v>49</v>
      </c>
      <c r="F13" s="13">
        <v>20</v>
      </c>
      <c r="G13" s="14" t="s">
        <v>2</v>
      </c>
      <c r="H13" s="203">
        <v>180000</v>
      </c>
      <c r="I13" s="39">
        <f t="shared" si="0"/>
        <v>11</v>
      </c>
      <c r="J13" s="40">
        <f t="shared" si="1"/>
        <v>396000</v>
      </c>
      <c r="K13" s="40">
        <f t="shared" si="2"/>
        <v>3996000</v>
      </c>
      <c r="L13" s="141" t="s">
        <v>328</v>
      </c>
    </row>
    <row r="14" spans="2:12" ht="30" customHeight="1" x14ac:dyDescent="0.25">
      <c r="B14" s="87"/>
      <c r="C14" s="88"/>
      <c r="D14" s="89">
        <f t="shared" si="3"/>
        <v>6</v>
      </c>
      <c r="E14" s="79" t="s">
        <v>22</v>
      </c>
      <c r="F14" s="13">
        <v>10</v>
      </c>
      <c r="G14" s="14" t="s">
        <v>2</v>
      </c>
      <c r="H14" s="203">
        <v>135000</v>
      </c>
      <c r="I14" s="39">
        <f t="shared" si="0"/>
        <v>11</v>
      </c>
      <c r="J14" s="40">
        <f t="shared" si="1"/>
        <v>148500</v>
      </c>
      <c r="K14" s="40">
        <f t="shared" si="2"/>
        <v>1498500</v>
      </c>
      <c r="L14" s="141" t="s">
        <v>329</v>
      </c>
    </row>
    <row r="15" spans="2:12" ht="37.049999999999997" customHeight="1" x14ac:dyDescent="0.25">
      <c r="B15" s="87"/>
      <c r="C15" s="88"/>
      <c r="D15" s="89">
        <f t="shared" si="3"/>
        <v>7</v>
      </c>
      <c r="E15" s="78" t="s">
        <v>81</v>
      </c>
      <c r="F15" s="39">
        <v>10</v>
      </c>
      <c r="G15" s="39" t="s">
        <v>2</v>
      </c>
      <c r="H15" s="202">
        <v>22500</v>
      </c>
      <c r="I15" s="39">
        <f t="shared" si="0"/>
        <v>11</v>
      </c>
      <c r="J15" s="40">
        <f t="shared" si="1"/>
        <v>24750</v>
      </c>
      <c r="K15" s="40">
        <f t="shared" si="2"/>
        <v>249750</v>
      </c>
      <c r="L15" s="141" t="s">
        <v>330</v>
      </c>
    </row>
    <row r="16" spans="2:12" ht="30" customHeight="1" x14ac:dyDescent="0.25">
      <c r="B16" s="87"/>
      <c r="C16" s="88"/>
      <c r="D16" s="89">
        <f t="shared" si="3"/>
        <v>8</v>
      </c>
      <c r="E16" s="79" t="s">
        <v>85</v>
      </c>
      <c r="F16" s="13">
        <v>1000</v>
      </c>
      <c r="G16" s="14" t="s">
        <v>57</v>
      </c>
      <c r="H16" s="203">
        <v>18000</v>
      </c>
      <c r="I16" s="39">
        <f t="shared" si="0"/>
        <v>11</v>
      </c>
      <c r="J16" s="40">
        <f t="shared" si="1"/>
        <v>1980000</v>
      </c>
      <c r="K16" s="40">
        <f t="shared" si="2"/>
        <v>19980000</v>
      </c>
      <c r="L16" s="141" t="s">
        <v>331</v>
      </c>
    </row>
    <row r="17" spans="2:12" ht="37.049999999999997" customHeight="1" x14ac:dyDescent="0.25">
      <c r="B17" s="87"/>
      <c r="C17" s="88"/>
      <c r="D17" s="89">
        <f t="shared" si="3"/>
        <v>9</v>
      </c>
      <c r="E17" s="78" t="s">
        <v>82</v>
      </c>
      <c r="F17" s="39">
        <v>60</v>
      </c>
      <c r="G17" s="39" t="s">
        <v>29</v>
      </c>
      <c r="H17" s="202">
        <v>225000</v>
      </c>
      <c r="I17" s="39">
        <f t="shared" si="0"/>
        <v>11</v>
      </c>
      <c r="J17" s="40">
        <f t="shared" si="1"/>
        <v>1485000</v>
      </c>
      <c r="K17" s="40">
        <f t="shared" si="2"/>
        <v>14985000</v>
      </c>
      <c r="L17" s="141" t="s">
        <v>332</v>
      </c>
    </row>
    <row r="18" spans="2:12" ht="37.049999999999997" customHeight="1" x14ac:dyDescent="0.25">
      <c r="B18" s="87"/>
      <c r="C18" s="88"/>
      <c r="D18" s="89">
        <f t="shared" si="3"/>
        <v>10</v>
      </c>
      <c r="E18" s="78" t="s">
        <v>86</v>
      </c>
      <c r="F18" s="39">
        <v>1</v>
      </c>
      <c r="G18" s="39" t="s">
        <v>0</v>
      </c>
      <c r="H18" s="202">
        <v>18000000</v>
      </c>
      <c r="I18" s="39">
        <f t="shared" si="0"/>
        <v>11</v>
      </c>
      <c r="J18" s="40">
        <f t="shared" si="1"/>
        <v>1980000</v>
      </c>
      <c r="K18" s="40">
        <f t="shared" si="2"/>
        <v>19980000</v>
      </c>
      <c r="L18" s="12" t="s">
        <v>325</v>
      </c>
    </row>
    <row r="19" spans="2:12" ht="37.049999999999997" customHeight="1" x14ac:dyDescent="0.25">
      <c r="B19" s="87"/>
      <c r="C19" s="88"/>
      <c r="D19" s="89">
        <f t="shared" si="3"/>
        <v>11</v>
      </c>
      <c r="E19" s="78" t="s">
        <v>47</v>
      </c>
      <c r="F19" s="39">
        <v>2</v>
      </c>
      <c r="G19" s="39" t="s">
        <v>1</v>
      </c>
      <c r="H19" s="202">
        <v>3150000</v>
      </c>
      <c r="I19" s="39">
        <f t="shared" si="0"/>
        <v>11</v>
      </c>
      <c r="J19" s="40">
        <f t="shared" si="1"/>
        <v>693000</v>
      </c>
      <c r="K19" s="40">
        <f t="shared" si="2"/>
        <v>6993000</v>
      </c>
      <c r="L19" s="12" t="s">
        <v>333</v>
      </c>
    </row>
    <row r="20" spans="2:12" ht="174" customHeight="1" x14ac:dyDescent="0.25">
      <c r="B20" s="87"/>
      <c r="C20" s="88"/>
      <c r="D20" s="89">
        <f t="shared" si="3"/>
        <v>12</v>
      </c>
      <c r="E20" s="78" t="s">
        <v>87</v>
      </c>
      <c r="F20" s="39">
        <v>1</v>
      </c>
      <c r="G20" s="39" t="s">
        <v>1</v>
      </c>
      <c r="H20" s="202">
        <v>27000000</v>
      </c>
      <c r="I20" s="39">
        <f t="shared" si="0"/>
        <v>11</v>
      </c>
      <c r="J20" s="40">
        <f t="shared" si="1"/>
        <v>2970000</v>
      </c>
      <c r="K20" s="40">
        <f t="shared" si="2"/>
        <v>29970000</v>
      </c>
      <c r="L20" s="143" t="s">
        <v>334</v>
      </c>
    </row>
    <row r="21" spans="2:12" ht="51" customHeight="1" x14ac:dyDescent="0.25">
      <c r="B21" s="87"/>
      <c r="C21" s="88"/>
      <c r="D21" s="89">
        <f t="shared" si="3"/>
        <v>13</v>
      </c>
      <c r="E21" s="78" t="s">
        <v>199</v>
      </c>
      <c r="F21" s="39">
        <v>1</v>
      </c>
      <c r="G21" s="39" t="s">
        <v>1</v>
      </c>
      <c r="H21" s="202">
        <v>22500000</v>
      </c>
      <c r="I21" s="39">
        <f t="shared" si="0"/>
        <v>11</v>
      </c>
      <c r="J21" s="40">
        <f t="shared" si="1"/>
        <v>2475000</v>
      </c>
      <c r="K21" s="40">
        <f t="shared" si="2"/>
        <v>24975000</v>
      </c>
      <c r="L21" s="12" t="s">
        <v>335</v>
      </c>
    </row>
    <row r="22" spans="2:12" ht="37.049999999999997" customHeight="1" x14ac:dyDescent="0.25">
      <c r="B22" s="87"/>
      <c r="C22" s="88"/>
      <c r="D22" s="89">
        <f t="shared" si="3"/>
        <v>14</v>
      </c>
      <c r="E22" s="78" t="s">
        <v>200</v>
      </c>
      <c r="F22" s="39">
        <v>48</v>
      </c>
      <c r="G22" s="39" t="s">
        <v>57</v>
      </c>
      <c r="H22" s="202">
        <v>900000</v>
      </c>
      <c r="I22" s="39">
        <f t="shared" si="0"/>
        <v>11</v>
      </c>
      <c r="J22" s="40">
        <f t="shared" si="1"/>
        <v>4752000</v>
      </c>
      <c r="K22" s="40">
        <f t="shared" si="2"/>
        <v>47952000</v>
      </c>
      <c r="L22" s="144" t="s">
        <v>336</v>
      </c>
    </row>
    <row r="23" spans="2:12" ht="51" customHeight="1" x14ac:dyDescent="0.25">
      <c r="B23" s="87"/>
      <c r="C23" s="88"/>
      <c r="D23" s="89">
        <f t="shared" si="3"/>
        <v>15</v>
      </c>
      <c r="E23" s="78" t="s">
        <v>201</v>
      </c>
      <c r="F23" s="39">
        <v>48</v>
      </c>
      <c r="G23" s="39" t="s">
        <v>57</v>
      </c>
      <c r="H23" s="202">
        <v>900000</v>
      </c>
      <c r="I23" s="39">
        <f t="shared" si="0"/>
        <v>11</v>
      </c>
      <c r="J23" s="40">
        <f t="shared" si="1"/>
        <v>4752000</v>
      </c>
      <c r="K23" s="40">
        <f t="shared" si="2"/>
        <v>47952000</v>
      </c>
      <c r="L23" s="144" t="s">
        <v>336</v>
      </c>
    </row>
    <row r="24" spans="2:12" ht="37.049999999999997" customHeight="1" x14ac:dyDescent="0.25">
      <c r="B24" s="87"/>
      <c r="C24" s="88"/>
      <c r="D24" s="89">
        <f t="shared" si="3"/>
        <v>16</v>
      </c>
      <c r="E24" s="78" t="s">
        <v>88</v>
      </c>
      <c r="F24" s="39">
        <v>1</v>
      </c>
      <c r="G24" s="39" t="s">
        <v>1</v>
      </c>
      <c r="H24" s="202">
        <v>4500000</v>
      </c>
      <c r="I24" s="39">
        <f t="shared" si="0"/>
        <v>11</v>
      </c>
      <c r="J24" s="40">
        <f t="shared" si="1"/>
        <v>495000</v>
      </c>
      <c r="K24" s="40">
        <f t="shared" si="2"/>
        <v>4995000</v>
      </c>
      <c r="L24" s="144" t="s">
        <v>337</v>
      </c>
    </row>
    <row r="25" spans="2:12" ht="37.049999999999997" customHeight="1" x14ac:dyDescent="0.25">
      <c r="B25" s="87"/>
      <c r="C25" s="88"/>
      <c r="D25" s="89">
        <f t="shared" si="3"/>
        <v>17</v>
      </c>
      <c r="E25" s="78" t="s">
        <v>83</v>
      </c>
      <c r="F25" s="39">
        <v>2</v>
      </c>
      <c r="G25" s="39" t="s">
        <v>1</v>
      </c>
      <c r="H25" s="202">
        <v>2700000</v>
      </c>
      <c r="I25" s="39">
        <f t="shared" si="0"/>
        <v>11</v>
      </c>
      <c r="J25" s="40">
        <f t="shared" si="1"/>
        <v>594000</v>
      </c>
      <c r="K25" s="40">
        <f t="shared" si="2"/>
        <v>5994000</v>
      </c>
      <c r="L25" s="144" t="s">
        <v>333</v>
      </c>
    </row>
    <row r="26" spans="2:12" ht="30" customHeight="1" x14ac:dyDescent="0.25">
      <c r="B26" s="87"/>
      <c r="C26" s="88"/>
      <c r="D26" s="89">
        <f t="shared" si="3"/>
        <v>18</v>
      </c>
      <c r="E26" s="78" t="s">
        <v>32</v>
      </c>
      <c r="F26" s="39">
        <v>30</v>
      </c>
      <c r="G26" s="39" t="s">
        <v>2</v>
      </c>
      <c r="H26" s="202">
        <v>630000</v>
      </c>
      <c r="I26" s="39">
        <f t="shared" si="0"/>
        <v>11</v>
      </c>
      <c r="J26" s="40">
        <f t="shared" si="1"/>
        <v>2079000</v>
      </c>
      <c r="K26" s="40">
        <f t="shared" si="2"/>
        <v>20979000</v>
      </c>
      <c r="L26" s="141" t="s">
        <v>338</v>
      </c>
    </row>
    <row r="27" spans="2:12" ht="30" customHeight="1" x14ac:dyDescent="0.25">
      <c r="B27" s="87"/>
      <c r="C27" s="88"/>
      <c r="D27" s="89">
        <f t="shared" si="3"/>
        <v>19</v>
      </c>
      <c r="E27" s="78" t="s">
        <v>84</v>
      </c>
      <c r="F27" s="39">
        <v>40</v>
      </c>
      <c r="G27" s="39" t="s">
        <v>2</v>
      </c>
      <c r="H27" s="202">
        <v>180000</v>
      </c>
      <c r="I27" s="39">
        <f t="shared" si="0"/>
        <v>11</v>
      </c>
      <c r="J27" s="40">
        <f t="shared" si="1"/>
        <v>792000</v>
      </c>
      <c r="K27" s="40">
        <f t="shared" si="2"/>
        <v>7992000</v>
      </c>
      <c r="L27" s="141" t="s">
        <v>339</v>
      </c>
    </row>
    <row r="28" spans="2:12" ht="37.049999999999997" customHeight="1" x14ac:dyDescent="0.25">
      <c r="B28" s="87"/>
      <c r="C28" s="88"/>
      <c r="D28" s="89">
        <f t="shared" si="3"/>
        <v>20</v>
      </c>
      <c r="E28" s="78" t="s">
        <v>89</v>
      </c>
      <c r="F28" s="39">
        <v>1</v>
      </c>
      <c r="G28" s="39" t="s">
        <v>2</v>
      </c>
      <c r="H28" s="202">
        <v>5400000</v>
      </c>
      <c r="I28" s="39">
        <f t="shared" si="0"/>
        <v>11</v>
      </c>
      <c r="J28" s="40">
        <f t="shared" si="1"/>
        <v>594000</v>
      </c>
      <c r="K28" s="40">
        <f t="shared" si="2"/>
        <v>5994000</v>
      </c>
      <c r="L28" s="16" t="s">
        <v>340</v>
      </c>
    </row>
    <row r="29" spans="2:12" ht="37.049999999999997" customHeight="1" x14ac:dyDescent="0.25">
      <c r="B29" s="87"/>
      <c r="C29" s="88"/>
      <c r="D29" s="89">
        <f t="shared" si="3"/>
        <v>21</v>
      </c>
      <c r="E29" s="78" t="s">
        <v>90</v>
      </c>
      <c r="F29" s="39">
        <v>1</v>
      </c>
      <c r="G29" s="39" t="s">
        <v>2</v>
      </c>
      <c r="H29" s="202">
        <v>1800000</v>
      </c>
      <c r="I29" s="39">
        <f t="shared" si="0"/>
        <v>11</v>
      </c>
      <c r="J29" s="40">
        <f t="shared" si="1"/>
        <v>198000</v>
      </c>
      <c r="K29" s="40">
        <f t="shared" si="2"/>
        <v>1998000</v>
      </c>
      <c r="L29" s="16" t="s">
        <v>341</v>
      </c>
    </row>
    <row r="30" spans="2:12" ht="51" customHeight="1" x14ac:dyDescent="0.25">
      <c r="B30" s="87"/>
      <c r="C30" s="88"/>
      <c r="D30" s="89">
        <f t="shared" si="3"/>
        <v>22</v>
      </c>
      <c r="E30" s="78" t="s">
        <v>91</v>
      </c>
      <c r="F30" s="39">
        <v>2</v>
      </c>
      <c r="G30" s="39" t="s">
        <v>2</v>
      </c>
      <c r="H30" s="202">
        <v>7200000</v>
      </c>
      <c r="I30" s="39">
        <f t="shared" si="0"/>
        <v>11</v>
      </c>
      <c r="J30" s="40">
        <f t="shared" si="1"/>
        <v>1584000</v>
      </c>
      <c r="K30" s="40">
        <f t="shared" si="2"/>
        <v>15984000</v>
      </c>
      <c r="L30" s="16" t="s">
        <v>342</v>
      </c>
    </row>
    <row r="31" spans="2:12" ht="37.049999999999997" customHeight="1" thickBot="1" x14ac:dyDescent="0.3">
      <c r="B31" s="90"/>
      <c r="C31" s="91"/>
      <c r="D31" s="92">
        <f t="shared" si="3"/>
        <v>23</v>
      </c>
      <c r="E31" s="80" t="s">
        <v>92</v>
      </c>
      <c r="F31" s="42">
        <v>4</v>
      </c>
      <c r="G31" s="42" t="s">
        <v>2</v>
      </c>
      <c r="H31" s="204">
        <v>10800000</v>
      </c>
      <c r="I31" s="39">
        <f t="shared" si="0"/>
        <v>11</v>
      </c>
      <c r="J31" s="40">
        <f t="shared" si="1"/>
        <v>4752000</v>
      </c>
      <c r="K31" s="40">
        <f t="shared" si="2"/>
        <v>47952000</v>
      </c>
      <c r="L31" s="16" t="s">
        <v>343</v>
      </c>
    </row>
    <row r="32" spans="2:12" ht="16.8" thickBot="1" x14ac:dyDescent="0.3">
      <c r="B32" s="103"/>
      <c r="C32" s="104"/>
      <c r="D32" s="104"/>
      <c r="E32" s="68"/>
      <c r="F32" s="105"/>
      <c r="G32" s="105"/>
      <c r="H32" s="205"/>
      <c r="I32" s="105"/>
      <c r="J32" s="40" t="str">
        <f t="shared" si="1"/>
        <v/>
      </c>
      <c r="K32" s="40" t="str">
        <f t="shared" si="2"/>
        <v/>
      </c>
      <c r="L32" s="142" t="s">
        <v>344</v>
      </c>
    </row>
    <row r="33" spans="2:12" ht="30" customHeight="1" x14ac:dyDescent="0.25">
      <c r="B33" s="81"/>
      <c r="C33" s="82" t="s">
        <v>130</v>
      </c>
      <c r="D33" s="83"/>
      <c r="E33" s="93" t="s">
        <v>53</v>
      </c>
      <c r="F33" s="94"/>
      <c r="G33" s="95"/>
      <c r="H33" s="206"/>
      <c r="I33" s="95"/>
      <c r="J33" s="40" t="str">
        <f t="shared" si="1"/>
        <v/>
      </c>
      <c r="K33" s="40" t="str">
        <f t="shared" si="2"/>
        <v/>
      </c>
      <c r="L33" s="139" t="s">
        <v>344</v>
      </c>
    </row>
    <row r="34" spans="2:12" ht="79.2" customHeight="1" x14ac:dyDescent="0.25">
      <c r="B34" s="87"/>
      <c r="C34" s="88"/>
      <c r="D34" s="89">
        <v>1</v>
      </c>
      <c r="E34" s="78" t="s">
        <v>203</v>
      </c>
      <c r="F34" s="39">
        <v>2</v>
      </c>
      <c r="G34" s="39" t="s">
        <v>13</v>
      </c>
      <c r="H34" s="202">
        <v>4500000</v>
      </c>
      <c r="I34" s="39">
        <f t="shared" ref="I34:I40" si="4">IF(H34="","",11)</f>
        <v>11</v>
      </c>
      <c r="J34" s="40">
        <f t="shared" si="1"/>
        <v>990000</v>
      </c>
      <c r="K34" s="40">
        <f t="shared" si="2"/>
        <v>9990000</v>
      </c>
      <c r="L34" s="141" t="s">
        <v>345</v>
      </c>
    </row>
    <row r="35" spans="2:12" ht="30" customHeight="1" x14ac:dyDescent="0.25">
      <c r="B35" s="87"/>
      <c r="C35" s="88"/>
      <c r="D35" s="89">
        <f>D34+1</f>
        <v>2</v>
      </c>
      <c r="E35" s="78" t="s">
        <v>93</v>
      </c>
      <c r="F35" s="39">
        <v>1</v>
      </c>
      <c r="G35" s="39" t="s">
        <v>3</v>
      </c>
      <c r="H35" s="202">
        <v>6750000</v>
      </c>
      <c r="I35" s="39">
        <f t="shared" si="4"/>
        <v>11</v>
      </c>
      <c r="J35" s="40">
        <f t="shared" si="1"/>
        <v>742500</v>
      </c>
      <c r="K35" s="40">
        <f t="shared" si="2"/>
        <v>7492500</v>
      </c>
      <c r="L35" s="141" t="s">
        <v>346</v>
      </c>
    </row>
    <row r="36" spans="2:12" ht="79.2" customHeight="1" x14ac:dyDescent="0.25">
      <c r="B36" s="87"/>
      <c r="C36" s="88"/>
      <c r="D36" s="89">
        <f t="shared" ref="D36:D40" si="5">D35+1</f>
        <v>3</v>
      </c>
      <c r="E36" s="78" t="s">
        <v>94</v>
      </c>
      <c r="F36" s="39">
        <v>1</v>
      </c>
      <c r="G36" s="39" t="s">
        <v>3</v>
      </c>
      <c r="H36" s="202">
        <v>9000000</v>
      </c>
      <c r="I36" s="39">
        <f t="shared" si="4"/>
        <v>11</v>
      </c>
      <c r="J36" s="40">
        <f t="shared" si="1"/>
        <v>990000</v>
      </c>
      <c r="K36" s="40">
        <f t="shared" si="2"/>
        <v>9990000</v>
      </c>
      <c r="L36" s="141" t="s">
        <v>346</v>
      </c>
    </row>
    <row r="37" spans="2:12" ht="79.2" customHeight="1" x14ac:dyDescent="0.25">
      <c r="B37" s="87"/>
      <c r="C37" s="88"/>
      <c r="D37" s="89">
        <f t="shared" si="5"/>
        <v>4</v>
      </c>
      <c r="E37" s="78" t="s">
        <v>202</v>
      </c>
      <c r="F37" s="39">
        <v>1</v>
      </c>
      <c r="G37" s="39" t="s">
        <v>3</v>
      </c>
      <c r="H37" s="202">
        <v>31500000</v>
      </c>
      <c r="I37" s="39">
        <f t="shared" si="4"/>
        <v>11</v>
      </c>
      <c r="J37" s="40">
        <f t="shared" si="1"/>
        <v>3465000</v>
      </c>
      <c r="K37" s="40">
        <f t="shared" si="2"/>
        <v>34965000</v>
      </c>
      <c r="L37" s="141" t="s">
        <v>346</v>
      </c>
    </row>
    <row r="38" spans="2:12" ht="30" customHeight="1" x14ac:dyDescent="0.25">
      <c r="B38" s="87"/>
      <c r="C38" s="88"/>
      <c r="D38" s="89">
        <f t="shared" si="5"/>
        <v>5</v>
      </c>
      <c r="E38" s="78" t="s">
        <v>35</v>
      </c>
      <c r="F38" s="39">
        <v>1</v>
      </c>
      <c r="G38" s="39" t="s">
        <v>13</v>
      </c>
      <c r="H38" s="202">
        <v>675000</v>
      </c>
      <c r="I38" s="39">
        <f t="shared" si="4"/>
        <v>11</v>
      </c>
      <c r="J38" s="40">
        <f t="shared" si="1"/>
        <v>74250</v>
      </c>
      <c r="K38" s="40">
        <f t="shared" si="2"/>
        <v>749250</v>
      </c>
      <c r="L38" s="141" t="s">
        <v>347</v>
      </c>
    </row>
    <row r="39" spans="2:12" ht="30" customHeight="1" x14ac:dyDescent="0.25">
      <c r="B39" s="87"/>
      <c r="C39" s="88"/>
      <c r="D39" s="89">
        <f t="shared" si="5"/>
        <v>6</v>
      </c>
      <c r="E39" s="78" t="s">
        <v>95</v>
      </c>
      <c r="F39" s="39">
        <v>1</v>
      </c>
      <c r="G39" s="39" t="s">
        <v>13</v>
      </c>
      <c r="H39" s="202">
        <v>675000</v>
      </c>
      <c r="I39" s="39">
        <f t="shared" si="4"/>
        <v>11</v>
      </c>
      <c r="J39" s="40">
        <f t="shared" si="1"/>
        <v>74250</v>
      </c>
      <c r="K39" s="40">
        <f t="shared" si="2"/>
        <v>749250</v>
      </c>
      <c r="L39" s="141" t="s">
        <v>347</v>
      </c>
    </row>
    <row r="40" spans="2:12" ht="40.799999999999997" customHeight="1" thickBot="1" x14ac:dyDescent="0.3">
      <c r="B40" s="90"/>
      <c r="C40" s="91"/>
      <c r="D40" s="92">
        <f t="shared" si="5"/>
        <v>7</v>
      </c>
      <c r="E40" s="80" t="s">
        <v>96</v>
      </c>
      <c r="F40" s="42">
        <v>1</v>
      </c>
      <c r="G40" s="42" t="s">
        <v>3</v>
      </c>
      <c r="H40" s="204">
        <v>9000000</v>
      </c>
      <c r="I40" s="39">
        <f t="shared" si="4"/>
        <v>11</v>
      </c>
      <c r="J40" s="40">
        <f t="shared" si="1"/>
        <v>990000</v>
      </c>
      <c r="K40" s="40">
        <f t="shared" si="2"/>
        <v>9990000</v>
      </c>
      <c r="L40" s="141" t="s">
        <v>346</v>
      </c>
    </row>
    <row r="41" spans="2:12" ht="16.8" thickBot="1" x14ac:dyDescent="0.3">
      <c r="B41" s="103"/>
      <c r="C41" s="104"/>
      <c r="D41" s="104"/>
      <c r="E41" s="68"/>
      <c r="F41" s="105"/>
      <c r="G41" s="105"/>
      <c r="H41" s="205"/>
      <c r="I41" s="105"/>
      <c r="J41" s="40" t="str">
        <f t="shared" si="1"/>
        <v/>
      </c>
      <c r="K41" s="40" t="str">
        <f t="shared" si="2"/>
        <v/>
      </c>
      <c r="L41" s="142" t="s">
        <v>344</v>
      </c>
    </row>
    <row r="42" spans="2:12" ht="30" customHeight="1" x14ac:dyDescent="0.25">
      <c r="B42" s="81"/>
      <c r="C42" s="82" t="s">
        <v>209</v>
      </c>
      <c r="D42" s="83"/>
      <c r="E42" s="93" t="s">
        <v>119</v>
      </c>
      <c r="F42" s="94"/>
      <c r="G42" s="95"/>
      <c r="H42" s="206"/>
      <c r="I42" s="95"/>
      <c r="J42" s="40" t="str">
        <f t="shared" si="1"/>
        <v/>
      </c>
      <c r="K42" s="40" t="str">
        <f t="shared" si="2"/>
        <v/>
      </c>
      <c r="L42" s="139" t="s">
        <v>344</v>
      </c>
    </row>
    <row r="43" spans="2:12" ht="132" customHeight="1" x14ac:dyDescent="0.25">
      <c r="B43" s="87"/>
      <c r="C43" s="88"/>
      <c r="D43" s="89">
        <v>1</v>
      </c>
      <c r="E43" s="78" t="s">
        <v>97</v>
      </c>
      <c r="F43" s="39">
        <v>1</v>
      </c>
      <c r="G43" s="39" t="s">
        <v>13</v>
      </c>
      <c r="H43" s="202">
        <v>4500000</v>
      </c>
      <c r="I43" s="39">
        <f t="shared" ref="I43:I59" si="6">IF(H43="","",11)</f>
        <v>11</v>
      </c>
      <c r="J43" s="40">
        <f t="shared" si="1"/>
        <v>495000</v>
      </c>
      <c r="K43" s="40">
        <f t="shared" si="2"/>
        <v>4995000</v>
      </c>
      <c r="L43" s="141" t="s">
        <v>348</v>
      </c>
    </row>
    <row r="44" spans="2:12" ht="118.2" customHeight="1" x14ac:dyDescent="0.25">
      <c r="B44" s="87"/>
      <c r="C44" s="88"/>
      <c r="D44" s="89">
        <f>D43+1</f>
        <v>2</v>
      </c>
      <c r="E44" s="78" t="s">
        <v>98</v>
      </c>
      <c r="F44" s="39">
        <v>1</v>
      </c>
      <c r="G44" s="39" t="s">
        <v>13</v>
      </c>
      <c r="H44" s="202">
        <v>4500000</v>
      </c>
      <c r="I44" s="39">
        <f t="shared" si="6"/>
        <v>11</v>
      </c>
      <c r="J44" s="40">
        <f t="shared" si="1"/>
        <v>495000</v>
      </c>
      <c r="K44" s="40">
        <f t="shared" si="2"/>
        <v>4995000</v>
      </c>
      <c r="L44" s="141" t="s">
        <v>348</v>
      </c>
    </row>
    <row r="45" spans="2:12" x14ac:dyDescent="0.25">
      <c r="B45" s="87"/>
      <c r="C45" s="88"/>
      <c r="D45" s="89">
        <f t="shared" ref="D45:D59" si="7">D44+1</f>
        <v>3</v>
      </c>
      <c r="E45" s="78" t="s">
        <v>99</v>
      </c>
      <c r="F45" s="39">
        <v>1</v>
      </c>
      <c r="G45" s="39" t="s">
        <v>13</v>
      </c>
      <c r="H45" s="202">
        <v>4500000</v>
      </c>
      <c r="I45" s="39">
        <f t="shared" si="6"/>
        <v>11</v>
      </c>
      <c r="J45" s="40">
        <f t="shared" si="1"/>
        <v>495000</v>
      </c>
      <c r="K45" s="40">
        <f t="shared" si="2"/>
        <v>4995000</v>
      </c>
      <c r="L45" s="141" t="s">
        <v>348</v>
      </c>
    </row>
    <row r="46" spans="2:12" ht="136.80000000000001" customHeight="1" x14ac:dyDescent="0.25">
      <c r="B46" s="87"/>
      <c r="C46" s="88"/>
      <c r="D46" s="89">
        <f t="shared" si="7"/>
        <v>4</v>
      </c>
      <c r="E46" s="78" t="s">
        <v>100</v>
      </c>
      <c r="F46" s="39">
        <v>1</v>
      </c>
      <c r="G46" s="39" t="s">
        <v>13</v>
      </c>
      <c r="H46" s="202">
        <v>4500000</v>
      </c>
      <c r="I46" s="39">
        <f t="shared" si="6"/>
        <v>11</v>
      </c>
      <c r="J46" s="40">
        <f t="shared" si="1"/>
        <v>495000</v>
      </c>
      <c r="K46" s="40">
        <f t="shared" si="2"/>
        <v>4995000</v>
      </c>
      <c r="L46" s="141" t="s">
        <v>348</v>
      </c>
    </row>
    <row r="47" spans="2:12" ht="67.2" customHeight="1" x14ac:dyDescent="0.25">
      <c r="B47" s="87"/>
      <c r="C47" s="88"/>
      <c r="D47" s="89">
        <f t="shared" si="7"/>
        <v>5</v>
      </c>
      <c r="E47" s="78" t="s">
        <v>101</v>
      </c>
      <c r="F47" s="39">
        <v>1</v>
      </c>
      <c r="G47" s="39" t="s">
        <v>13</v>
      </c>
      <c r="H47" s="202">
        <v>4500000</v>
      </c>
      <c r="I47" s="39">
        <f t="shared" si="6"/>
        <v>11</v>
      </c>
      <c r="J47" s="40">
        <f t="shared" si="1"/>
        <v>495000</v>
      </c>
      <c r="K47" s="40">
        <f t="shared" si="2"/>
        <v>4995000</v>
      </c>
      <c r="L47" s="141" t="s">
        <v>348</v>
      </c>
    </row>
    <row r="48" spans="2:12" ht="67.2" customHeight="1" x14ac:dyDescent="0.25">
      <c r="B48" s="87"/>
      <c r="C48" s="88"/>
      <c r="D48" s="89">
        <f t="shared" si="7"/>
        <v>6</v>
      </c>
      <c r="E48" s="78" t="s">
        <v>102</v>
      </c>
      <c r="F48" s="39">
        <v>1</v>
      </c>
      <c r="G48" s="39" t="s">
        <v>13</v>
      </c>
      <c r="H48" s="202">
        <v>4500000</v>
      </c>
      <c r="I48" s="39">
        <f t="shared" si="6"/>
        <v>11</v>
      </c>
      <c r="J48" s="40">
        <f t="shared" si="1"/>
        <v>495000</v>
      </c>
      <c r="K48" s="40">
        <f t="shared" si="2"/>
        <v>4995000</v>
      </c>
      <c r="L48" s="141" t="s">
        <v>348</v>
      </c>
    </row>
    <row r="49" spans="2:12" ht="67.2" customHeight="1" x14ac:dyDescent="0.25">
      <c r="B49" s="87"/>
      <c r="C49" s="88"/>
      <c r="D49" s="89">
        <f t="shared" si="7"/>
        <v>7</v>
      </c>
      <c r="E49" s="78" t="s">
        <v>103</v>
      </c>
      <c r="F49" s="39">
        <v>1</v>
      </c>
      <c r="G49" s="39" t="s">
        <v>13</v>
      </c>
      <c r="H49" s="202">
        <v>4500000</v>
      </c>
      <c r="I49" s="39">
        <f t="shared" si="6"/>
        <v>11</v>
      </c>
      <c r="J49" s="40">
        <f t="shared" si="1"/>
        <v>495000</v>
      </c>
      <c r="K49" s="40">
        <f t="shared" si="2"/>
        <v>4995000</v>
      </c>
      <c r="L49" s="141" t="s">
        <v>348</v>
      </c>
    </row>
    <row r="50" spans="2:12" ht="67.2" customHeight="1" x14ac:dyDescent="0.25">
      <c r="B50" s="87"/>
      <c r="C50" s="88"/>
      <c r="D50" s="89">
        <f t="shared" si="7"/>
        <v>8</v>
      </c>
      <c r="E50" s="78" t="s">
        <v>104</v>
      </c>
      <c r="F50" s="39">
        <v>1</v>
      </c>
      <c r="G50" s="39" t="s">
        <v>13</v>
      </c>
      <c r="H50" s="202">
        <v>4500000</v>
      </c>
      <c r="I50" s="39">
        <f t="shared" si="6"/>
        <v>11</v>
      </c>
      <c r="J50" s="40">
        <f t="shared" si="1"/>
        <v>495000</v>
      </c>
      <c r="K50" s="40">
        <f t="shared" si="2"/>
        <v>4995000</v>
      </c>
      <c r="L50" s="141" t="s">
        <v>348</v>
      </c>
    </row>
    <row r="51" spans="2:12" ht="67.2" customHeight="1" x14ac:dyDescent="0.25">
      <c r="B51" s="87"/>
      <c r="C51" s="88"/>
      <c r="D51" s="89">
        <f t="shared" si="7"/>
        <v>9</v>
      </c>
      <c r="E51" s="78" t="s">
        <v>105</v>
      </c>
      <c r="F51" s="39">
        <v>1</v>
      </c>
      <c r="G51" s="39" t="s">
        <v>13</v>
      </c>
      <c r="H51" s="202">
        <v>4500000</v>
      </c>
      <c r="I51" s="39">
        <f t="shared" si="6"/>
        <v>11</v>
      </c>
      <c r="J51" s="40">
        <f t="shared" si="1"/>
        <v>495000</v>
      </c>
      <c r="K51" s="40">
        <f t="shared" si="2"/>
        <v>4995000</v>
      </c>
      <c r="L51" s="141" t="s">
        <v>348</v>
      </c>
    </row>
    <row r="52" spans="2:12" ht="67.2" customHeight="1" x14ac:dyDescent="0.25">
      <c r="B52" s="87"/>
      <c r="C52" s="88"/>
      <c r="D52" s="89">
        <f t="shared" si="7"/>
        <v>10</v>
      </c>
      <c r="E52" s="78" t="s">
        <v>106</v>
      </c>
      <c r="F52" s="39">
        <v>1</v>
      </c>
      <c r="G52" s="39" t="s">
        <v>13</v>
      </c>
      <c r="H52" s="202">
        <v>4500000</v>
      </c>
      <c r="I52" s="39">
        <f t="shared" si="6"/>
        <v>11</v>
      </c>
      <c r="J52" s="40">
        <f t="shared" si="1"/>
        <v>495000</v>
      </c>
      <c r="K52" s="40">
        <f t="shared" si="2"/>
        <v>4995000</v>
      </c>
      <c r="L52" s="141" t="s">
        <v>348</v>
      </c>
    </row>
    <row r="53" spans="2:12" ht="67.2" customHeight="1" x14ac:dyDescent="0.25">
      <c r="B53" s="87"/>
      <c r="C53" s="88"/>
      <c r="D53" s="89">
        <f t="shared" si="7"/>
        <v>11</v>
      </c>
      <c r="E53" s="78" t="s">
        <v>107</v>
      </c>
      <c r="F53" s="39">
        <v>1</v>
      </c>
      <c r="G53" s="39" t="s">
        <v>13</v>
      </c>
      <c r="H53" s="202">
        <v>4500000</v>
      </c>
      <c r="I53" s="39">
        <f t="shared" si="6"/>
        <v>11</v>
      </c>
      <c r="J53" s="40">
        <f t="shared" si="1"/>
        <v>495000</v>
      </c>
      <c r="K53" s="40">
        <f t="shared" si="2"/>
        <v>4995000</v>
      </c>
      <c r="L53" s="141" t="s">
        <v>348</v>
      </c>
    </row>
    <row r="54" spans="2:12" ht="67.2" customHeight="1" x14ac:dyDescent="0.25">
      <c r="B54" s="87"/>
      <c r="C54" s="88"/>
      <c r="D54" s="89">
        <f t="shared" si="7"/>
        <v>12</v>
      </c>
      <c r="E54" s="78" t="s">
        <v>146</v>
      </c>
      <c r="F54" s="39">
        <v>1</v>
      </c>
      <c r="G54" s="39" t="s">
        <v>13</v>
      </c>
      <c r="H54" s="202">
        <v>4500000</v>
      </c>
      <c r="I54" s="39">
        <f t="shared" si="6"/>
        <v>11</v>
      </c>
      <c r="J54" s="40">
        <f t="shared" si="1"/>
        <v>495000</v>
      </c>
      <c r="K54" s="40">
        <f t="shared" si="2"/>
        <v>4995000</v>
      </c>
      <c r="L54" s="141" t="s">
        <v>348</v>
      </c>
    </row>
    <row r="55" spans="2:12" ht="67.2" customHeight="1" x14ac:dyDescent="0.25">
      <c r="B55" s="87"/>
      <c r="C55" s="88"/>
      <c r="D55" s="89">
        <f t="shared" si="7"/>
        <v>13</v>
      </c>
      <c r="E55" s="78" t="s">
        <v>108</v>
      </c>
      <c r="F55" s="39">
        <v>1</v>
      </c>
      <c r="G55" s="39" t="s">
        <v>13</v>
      </c>
      <c r="H55" s="202">
        <v>4500000</v>
      </c>
      <c r="I55" s="39">
        <f t="shared" si="6"/>
        <v>11</v>
      </c>
      <c r="J55" s="40">
        <f t="shared" si="1"/>
        <v>495000</v>
      </c>
      <c r="K55" s="40">
        <f t="shared" si="2"/>
        <v>4995000</v>
      </c>
      <c r="L55" s="141" t="s">
        <v>348</v>
      </c>
    </row>
    <row r="56" spans="2:12" ht="30" customHeight="1" x14ac:dyDescent="0.25">
      <c r="B56" s="87"/>
      <c r="C56" s="88"/>
      <c r="D56" s="89">
        <f t="shared" si="7"/>
        <v>14</v>
      </c>
      <c r="E56" s="78" t="s">
        <v>205</v>
      </c>
      <c r="F56" s="39">
        <v>34</v>
      </c>
      <c r="G56" s="39" t="s">
        <v>13</v>
      </c>
      <c r="H56" s="202">
        <v>180000</v>
      </c>
      <c r="I56" s="39">
        <f t="shared" si="6"/>
        <v>11</v>
      </c>
      <c r="J56" s="40">
        <f t="shared" si="1"/>
        <v>673200</v>
      </c>
      <c r="K56" s="40">
        <f t="shared" si="2"/>
        <v>6793200</v>
      </c>
      <c r="L56" s="141" t="s">
        <v>349</v>
      </c>
    </row>
    <row r="57" spans="2:12" ht="30" customHeight="1" x14ac:dyDescent="0.25">
      <c r="B57" s="87"/>
      <c r="C57" s="88"/>
      <c r="D57" s="89">
        <f t="shared" si="7"/>
        <v>15</v>
      </c>
      <c r="E57" s="78" t="s">
        <v>70</v>
      </c>
      <c r="F57" s="39">
        <v>10</v>
      </c>
      <c r="G57" s="39" t="s">
        <v>13</v>
      </c>
      <c r="H57" s="202">
        <v>225000</v>
      </c>
      <c r="I57" s="39">
        <f t="shared" si="6"/>
        <v>11</v>
      </c>
      <c r="J57" s="40">
        <f t="shared" si="1"/>
        <v>247500</v>
      </c>
      <c r="K57" s="40">
        <f t="shared" si="2"/>
        <v>2497500</v>
      </c>
      <c r="L57" s="141" t="s">
        <v>350</v>
      </c>
    </row>
    <row r="58" spans="2:12" ht="30" customHeight="1" x14ac:dyDescent="0.25">
      <c r="B58" s="87"/>
      <c r="C58" s="88"/>
      <c r="D58" s="89">
        <f t="shared" si="7"/>
        <v>16</v>
      </c>
      <c r="E58" s="78" t="s">
        <v>109</v>
      </c>
      <c r="F58" s="39">
        <v>10</v>
      </c>
      <c r="G58" s="39" t="s">
        <v>13</v>
      </c>
      <c r="H58" s="202">
        <v>180000</v>
      </c>
      <c r="I58" s="39">
        <f t="shared" si="6"/>
        <v>11</v>
      </c>
      <c r="J58" s="40">
        <f t="shared" si="1"/>
        <v>198000</v>
      </c>
      <c r="K58" s="40">
        <f t="shared" si="2"/>
        <v>1998000</v>
      </c>
      <c r="L58" s="141" t="s">
        <v>350</v>
      </c>
    </row>
    <row r="59" spans="2:12" ht="30" customHeight="1" thickBot="1" x14ac:dyDescent="0.3">
      <c r="B59" s="90"/>
      <c r="C59" s="91"/>
      <c r="D59" s="92">
        <f t="shared" si="7"/>
        <v>17</v>
      </c>
      <c r="E59" s="80" t="s">
        <v>38</v>
      </c>
      <c r="F59" s="42">
        <v>20</v>
      </c>
      <c r="G59" s="42" t="s">
        <v>13</v>
      </c>
      <c r="H59" s="204">
        <v>135000</v>
      </c>
      <c r="I59" s="39">
        <f t="shared" si="6"/>
        <v>11</v>
      </c>
      <c r="J59" s="40">
        <f t="shared" si="1"/>
        <v>297000</v>
      </c>
      <c r="K59" s="40">
        <f t="shared" si="2"/>
        <v>2997000</v>
      </c>
      <c r="L59" s="141" t="s">
        <v>351</v>
      </c>
    </row>
    <row r="60" spans="2:12" ht="16.8" thickBot="1" x14ac:dyDescent="0.3">
      <c r="B60" s="103"/>
      <c r="C60" s="104"/>
      <c r="D60" s="104"/>
      <c r="E60" s="68"/>
      <c r="F60" s="105"/>
      <c r="G60" s="105"/>
      <c r="H60" s="205"/>
      <c r="I60" s="105"/>
      <c r="J60" s="40" t="str">
        <f t="shared" si="1"/>
        <v/>
      </c>
      <c r="K60" s="40" t="str">
        <f t="shared" si="2"/>
        <v/>
      </c>
      <c r="L60" s="142" t="s">
        <v>344</v>
      </c>
    </row>
    <row r="61" spans="2:12" ht="30" customHeight="1" x14ac:dyDescent="0.25">
      <c r="B61" s="81"/>
      <c r="C61" s="82" t="s">
        <v>210</v>
      </c>
      <c r="D61" s="83"/>
      <c r="E61" s="93" t="s">
        <v>72</v>
      </c>
      <c r="F61" s="94"/>
      <c r="G61" s="95"/>
      <c r="H61" s="206"/>
      <c r="I61" s="95"/>
      <c r="J61" s="40" t="str">
        <f t="shared" si="1"/>
        <v/>
      </c>
      <c r="K61" s="40" t="str">
        <f t="shared" si="2"/>
        <v/>
      </c>
      <c r="L61" s="139" t="s">
        <v>344</v>
      </c>
    </row>
    <row r="62" spans="2:12" ht="30" customHeight="1" x14ac:dyDescent="0.25">
      <c r="B62" s="87"/>
      <c r="C62" s="88"/>
      <c r="D62" s="89">
        <v>1</v>
      </c>
      <c r="E62" s="107" t="s">
        <v>73</v>
      </c>
      <c r="F62" s="13">
        <v>10</v>
      </c>
      <c r="G62" s="14" t="s">
        <v>43</v>
      </c>
      <c r="H62" s="203">
        <v>270000</v>
      </c>
      <c r="I62" s="39">
        <f t="shared" ref="I62:I67" si="8">IF(H62="","",11)</f>
        <v>11</v>
      </c>
      <c r="J62" s="40">
        <f t="shared" si="1"/>
        <v>297000</v>
      </c>
      <c r="K62" s="40">
        <f t="shared" si="2"/>
        <v>2997000</v>
      </c>
      <c r="L62" s="141" t="s">
        <v>352</v>
      </c>
    </row>
    <row r="63" spans="2:12" ht="30" customHeight="1" x14ac:dyDescent="0.25">
      <c r="B63" s="87"/>
      <c r="C63" s="88"/>
      <c r="D63" s="89">
        <f>D62+1</f>
        <v>2</v>
      </c>
      <c r="E63" s="107" t="s">
        <v>110</v>
      </c>
      <c r="F63" s="13">
        <v>20</v>
      </c>
      <c r="G63" s="14" t="s">
        <v>54</v>
      </c>
      <c r="H63" s="203">
        <v>36000</v>
      </c>
      <c r="I63" s="39">
        <f t="shared" si="8"/>
        <v>11</v>
      </c>
      <c r="J63" s="40">
        <f t="shared" si="1"/>
        <v>79200</v>
      </c>
      <c r="K63" s="40">
        <f t="shared" si="2"/>
        <v>799200</v>
      </c>
      <c r="L63" s="141" t="s">
        <v>353</v>
      </c>
    </row>
    <row r="64" spans="2:12" ht="30" customHeight="1" x14ac:dyDescent="0.25">
      <c r="B64" s="87"/>
      <c r="C64" s="88"/>
      <c r="D64" s="89">
        <f t="shared" ref="D64:D67" si="9">D63+1</f>
        <v>3</v>
      </c>
      <c r="E64" s="107" t="s">
        <v>111</v>
      </c>
      <c r="F64" s="13">
        <v>7000</v>
      </c>
      <c r="G64" s="14" t="s">
        <v>54</v>
      </c>
      <c r="H64" s="203">
        <v>13500</v>
      </c>
      <c r="I64" s="39">
        <f t="shared" si="8"/>
        <v>11</v>
      </c>
      <c r="J64" s="40">
        <f t="shared" si="1"/>
        <v>10395000</v>
      </c>
      <c r="K64" s="40">
        <f t="shared" si="2"/>
        <v>104895000</v>
      </c>
      <c r="L64" s="141" t="s">
        <v>354</v>
      </c>
    </row>
    <row r="65" spans="2:12" ht="40.799999999999997" customHeight="1" x14ac:dyDescent="0.25">
      <c r="B65" s="87"/>
      <c r="C65" s="88"/>
      <c r="D65" s="89">
        <f t="shared" si="9"/>
        <v>4</v>
      </c>
      <c r="E65" s="107" t="s">
        <v>113</v>
      </c>
      <c r="F65" s="13">
        <v>400</v>
      </c>
      <c r="G65" s="14" t="s">
        <v>54</v>
      </c>
      <c r="H65" s="203">
        <v>13500</v>
      </c>
      <c r="I65" s="39">
        <f t="shared" si="8"/>
        <v>11</v>
      </c>
      <c r="J65" s="40">
        <f t="shared" si="1"/>
        <v>594000</v>
      </c>
      <c r="K65" s="40">
        <f t="shared" si="2"/>
        <v>5994000</v>
      </c>
      <c r="L65" s="141" t="s">
        <v>355</v>
      </c>
    </row>
    <row r="66" spans="2:12" ht="51.6" customHeight="1" x14ac:dyDescent="0.25">
      <c r="B66" s="87"/>
      <c r="C66" s="88"/>
      <c r="D66" s="89">
        <f t="shared" si="9"/>
        <v>5</v>
      </c>
      <c r="E66" s="107" t="s">
        <v>112</v>
      </c>
      <c r="F66" s="34">
        <v>400</v>
      </c>
      <c r="G66" s="35" t="s">
        <v>54</v>
      </c>
      <c r="H66" s="203">
        <v>31500</v>
      </c>
      <c r="I66" s="39">
        <f t="shared" si="8"/>
        <v>11</v>
      </c>
      <c r="J66" s="40">
        <f t="shared" si="1"/>
        <v>1386000</v>
      </c>
      <c r="K66" s="40">
        <f t="shared" si="2"/>
        <v>13986000</v>
      </c>
      <c r="L66" s="141" t="s">
        <v>355</v>
      </c>
    </row>
    <row r="67" spans="2:12" ht="40.799999999999997" customHeight="1" thickBot="1" x14ac:dyDescent="0.3">
      <c r="B67" s="87"/>
      <c r="C67" s="88"/>
      <c r="D67" s="89">
        <f t="shared" si="9"/>
        <v>6</v>
      </c>
      <c r="E67" s="107" t="s">
        <v>114</v>
      </c>
      <c r="F67" s="34">
        <f>5*34</f>
        <v>170</v>
      </c>
      <c r="G67" s="35" t="s">
        <v>54</v>
      </c>
      <c r="H67" s="203">
        <v>31500</v>
      </c>
      <c r="I67" s="39">
        <f t="shared" si="8"/>
        <v>11</v>
      </c>
      <c r="J67" s="40">
        <f t="shared" si="1"/>
        <v>589050</v>
      </c>
      <c r="K67" s="40">
        <f t="shared" si="2"/>
        <v>5944050</v>
      </c>
      <c r="L67" s="141" t="s">
        <v>356</v>
      </c>
    </row>
    <row r="68" spans="2:12" ht="16.8" thickBot="1" x14ac:dyDescent="0.3">
      <c r="B68" s="103"/>
      <c r="C68" s="104"/>
      <c r="D68" s="104"/>
      <c r="E68" s="68"/>
      <c r="F68" s="105"/>
      <c r="G68" s="105"/>
      <c r="H68" s="205"/>
      <c r="I68" s="105"/>
      <c r="J68" s="40" t="str">
        <f t="shared" si="1"/>
        <v/>
      </c>
      <c r="K68" s="40" t="str">
        <f t="shared" si="2"/>
        <v/>
      </c>
      <c r="L68" s="142" t="s">
        <v>344</v>
      </c>
    </row>
    <row r="69" spans="2:12" ht="30" customHeight="1" x14ac:dyDescent="0.25">
      <c r="B69" s="81"/>
      <c r="C69" s="82" t="s">
        <v>211</v>
      </c>
      <c r="D69" s="83"/>
      <c r="E69" s="93" t="s">
        <v>71</v>
      </c>
      <c r="F69" s="94"/>
      <c r="G69" s="95"/>
      <c r="H69" s="206"/>
      <c r="I69" s="95"/>
      <c r="J69" s="40" t="str">
        <f t="shared" si="1"/>
        <v/>
      </c>
      <c r="K69" s="40" t="str">
        <f t="shared" si="2"/>
        <v/>
      </c>
      <c r="L69" s="139" t="s">
        <v>344</v>
      </c>
    </row>
    <row r="70" spans="2:12" ht="40.799999999999997" customHeight="1" x14ac:dyDescent="0.25">
      <c r="B70" s="87"/>
      <c r="C70" s="88"/>
      <c r="D70" s="89">
        <v>1</v>
      </c>
      <c r="E70" s="107" t="s">
        <v>21</v>
      </c>
      <c r="F70" s="13">
        <v>5000</v>
      </c>
      <c r="G70" s="14" t="s">
        <v>1</v>
      </c>
      <c r="H70" s="203">
        <v>6300</v>
      </c>
      <c r="I70" s="39">
        <f t="shared" ref="I70:I74" si="10">IF(H70="","",11)</f>
        <v>11</v>
      </c>
      <c r="J70" s="40">
        <f t="shared" si="1"/>
        <v>3465000</v>
      </c>
      <c r="K70" s="40">
        <f t="shared" si="2"/>
        <v>34965000</v>
      </c>
      <c r="L70" s="141" t="s">
        <v>357</v>
      </c>
    </row>
    <row r="71" spans="2:12" ht="30" customHeight="1" x14ac:dyDescent="0.25">
      <c r="B71" s="87"/>
      <c r="C71" s="88"/>
      <c r="D71" s="89">
        <f>D70+1</f>
        <v>2</v>
      </c>
      <c r="E71" s="107" t="s">
        <v>42</v>
      </c>
      <c r="F71" s="13">
        <v>200</v>
      </c>
      <c r="G71" s="14" t="s">
        <v>43</v>
      </c>
      <c r="H71" s="203">
        <v>45000</v>
      </c>
      <c r="I71" s="39">
        <f t="shared" si="10"/>
        <v>11</v>
      </c>
      <c r="J71" s="40">
        <f t="shared" si="1"/>
        <v>990000</v>
      </c>
      <c r="K71" s="40">
        <f t="shared" si="2"/>
        <v>9990000</v>
      </c>
      <c r="L71" s="141" t="s">
        <v>358</v>
      </c>
    </row>
    <row r="72" spans="2:12" ht="63" customHeight="1" x14ac:dyDescent="0.25">
      <c r="B72" s="87"/>
      <c r="C72" s="88"/>
      <c r="D72" s="89">
        <f t="shared" ref="D72:D74" si="11">D71+1</f>
        <v>3</v>
      </c>
      <c r="E72" s="107" t="s">
        <v>52</v>
      </c>
      <c r="F72" s="34">
        <v>300</v>
      </c>
      <c r="G72" s="35" t="s">
        <v>4</v>
      </c>
      <c r="H72" s="207">
        <v>22500</v>
      </c>
      <c r="I72" s="39">
        <f t="shared" si="10"/>
        <v>11</v>
      </c>
      <c r="J72" s="40">
        <f t="shared" si="1"/>
        <v>742500</v>
      </c>
      <c r="K72" s="40">
        <f t="shared" si="2"/>
        <v>7492500</v>
      </c>
      <c r="L72" s="133" t="s">
        <v>359</v>
      </c>
    </row>
    <row r="73" spans="2:12" ht="41.4" customHeight="1" x14ac:dyDescent="0.25">
      <c r="B73" s="112"/>
      <c r="C73" s="100"/>
      <c r="D73" s="89">
        <f t="shared" si="11"/>
        <v>4</v>
      </c>
      <c r="E73" s="12" t="s">
        <v>293</v>
      </c>
      <c r="F73" s="35">
        <v>1000</v>
      </c>
      <c r="G73" s="35" t="s">
        <v>4</v>
      </c>
      <c r="H73" s="207">
        <v>108000</v>
      </c>
      <c r="I73" s="39">
        <f t="shared" si="10"/>
        <v>11</v>
      </c>
      <c r="J73" s="40">
        <f t="shared" si="1"/>
        <v>11880000</v>
      </c>
      <c r="K73" s="40">
        <f t="shared" si="2"/>
        <v>119880000</v>
      </c>
      <c r="L73" s="133" t="s">
        <v>360</v>
      </c>
    </row>
    <row r="74" spans="2:12" ht="141.6" customHeight="1" thickBot="1" x14ac:dyDescent="0.3">
      <c r="B74" s="113"/>
      <c r="C74" s="114"/>
      <c r="D74" s="92">
        <f t="shared" si="11"/>
        <v>5</v>
      </c>
      <c r="E74" s="57" t="s">
        <v>204</v>
      </c>
      <c r="F74" s="37">
        <v>225</v>
      </c>
      <c r="G74" s="37" t="s">
        <v>4</v>
      </c>
      <c r="H74" s="208">
        <v>225000</v>
      </c>
      <c r="I74" s="39">
        <f t="shared" si="10"/>
        <v>11</v>
      </c>
      <c r="J74" s="40">
        <f t="shared" ref="J74:J137" si="12">IF(I74="","",(F74*H74)*I74/100)</f>
        <v>5568750</v>
      </c>
      <c r="K74" s="40">
        <f t="shared" ref="K74:K137" si="13">IF(J74="","",(F74*H74)+J74)</f>
        <v>56193750</v>
      </c>
      <c r="L74" s="130" t="s">
        <v>361</v>
      </c>
    </row>
    <row r="75" spans="2:12" ht="16.8" thickBot="1" x14ac:dyDescent="0.3">
      <c r="B75" s="26"/>
      <c r="C75" s="77"/>
      <c r="D75" s="77"/>
      <c r="E75" s="27"/>
      <c r="F75" s="28"/>
      <c r="G75" s="29"/>
      <c r="H75" s="209"/>
      <c r="I75" s="29"/>
      <c r="J75" s="40" t="str">
        <f t="shared" si="12"/>
        <v/>
      </c>
      <c r="K75" s="40" t="str">
        <f t="shared" si="13"/>
        <v/>
      </c>
      <c r="L75" s="138" t="s">
        <v>344</v>
      </c>
    </row>
    <row r="76" spans="2:12" ht="30" customHeight="1" x14ac:dyDescent="0.25">
      <c r="B76" s="81" t="s">
        <v>6</v>
      </c>
      <c r="C76" s="82"/>
      <c r="D76" s="83"/>
      <c r="E76" s="93" t="s">
        <v>212</v>
      </c>
      <c r="F76" s="94"/>
      <c r="G76" s="95"/>
      <c r="H76" s="206"/>
      <c r="I76" s="95"/>
      <c r="J76" s="40" t="str">
        <f t="shared" si="12"/>
        <v/>
      </c>
      <c r="K76" s="40" t="str">
        <f t="shared" si="13"/>
        <v/>
      </c>
      <c r="L76" s="139" t="s">
        <v>344</v>
      </c>
    </row>
    <row r="77" spans="2:12" ht="30" customHeight="1" thickBot="1" x14ac:dyDescent="0.3">
      <c r="B77" s="112"/>
      <c r="C77" s="85" t="s">
        <v>128</v>
      </c>
      <c r="D77" s="86"/>
      <c r="E77" s="98" t="s">
        <v>165</v>
      </c>
      <c r="F77" s="99"/>
      <c r="G77" s="100"/>
      <c r="H77" s="210"/>
      <c r="I77" s="100"/>
      <c r="J77" s="40" t="str">
        <f t="shared" si="12"/>
        <v/>
      </c>
      <c r="K77" s="40" t="str">
        <f t="shared" si="13"/>
        <v/>
      </c>
      <c r="L77" s="140" t="s">
        <v>344</v>
      </c>
    </row>
    <row r="78" spans="2:12" ht="69" customHeight="1" x14ac:dyDescent="0.25">
      <c r="B78" s="116"/>
      <c r="C78" s="126"/>
      <c r="D78" s="118">
        <v>1</v>
      </c>
      <c r="E78" s="63" t="s">
        <v>55</v>
      </c>
      <c r="F78" s="71">
        <v>1</v>
      </c>
      <c r="G78" s="48" t="s">
        <v>1</v>
      </c>
      <c r="H78" s="211">
        <v>9000000</v>
      </c>
      <c r="I78" s="39">
        <f t="shared" ref="I78:I89" si="14">IF(H78="","",11)</f>
        <v>11</v>
      </c>
      <c r="J78" s="40">
        <f t="shared" si="12"/>
        <v>990000</v>
      </c>
      <c r="K78" s="40">
        <f t="shared" si="13"/>
        <v>9990000</v>
      </c>
      <c r="L78" s="11" t="s">
        <v>362</v>
      </c>
    </row>
    <row r="79" spans="2:12" ht="103.8" customHeight="1" x14ac:dyDescent="0.25">
      <c r="B79" s="112"/>
      <c r="C79" s="85"/>
      <c r="D79" s="89">
        <f>D78+1</f>
        <v>2</v>
      </c>
      <c r="E79" s="12" t="s">
        <v>179</v>
      </c>
      <c r="F79" s="13">
        <v>1</v>
      </c>
      <c r="G79" s="14" t="s">
        <v>1</v>
      </c>
      <c r="H79" s="203">
        <v>18000000</v>
      </c>
      <c r="I79" s="39">
        <f t="shared" si="14"/>
        <v>11</v>
      </c>
      <c r="J79" s="40">
        <f t="shared" si="12"/>
        <v>1980000</v>
      </c>
      <c r="K79" s="40">
        <f t="shared" si="13"/>
        <v>19980000</v>
      </c>
      <c r="L79" s="143" t="s">
        <v>362</v>
      </c>
    </row>
    <row r="80" spans="2:12" ht="50.4" customHeight="1" x14ac:dyDescent="0.25">
      <c r="B80" s="112"/>
      <c r="C80" s="85"/>
      <c r="D80" s="89">
        <f t="shared" ref="D80:D89" si="15">D79+1</f>
        <v>3</v>
      </c>
      <c r="E80" s="12" t="s">
        <v>30</v>
      </c>
      <c r="F80" s="13">
        <v>1</v>
      </c>
      <c r="G80" s="14" t="s">
        <v>1</v>
      </c>
      <c r="H80" s="203">
        <v>9000000</v>
      </c>
      <c r="I80" s="39">
        <f t="shared" si="14"/>
        <v>11</v>
      </c>
      <c r="J80" s="40">
        <f t="shared" si="12"/>
        <v>990000</v>
      </c>
      <c r="K80" s="40">
        <f t="shared" si="13"/>
        <v>9990000</v>
      </c>
      <c r="L80" s="12" t="s">
        <v>362</v>
      </c>
    </row>
    <row r="81" spans="2:12" ht="37.049999999999997" customHeight="1" x14ac:dyDescent="0.25">
      <c r="B81" s="112"/>
      <c r="C81" s="85"/>
      <c r="D81" s="89">
        <f t="shared" si="15"/>
        <v>4</v>
      </c>
      <c r="E81" s="12" t="s">
        <v>56</v>
      </c>
      <c r="F81" s="13">
        <v>18</v>
      </c>
      <c r="G81" s="14" t="s">
        <v>57</v>
      </c>
      <c r="H81" s="203">
        <v>9000000</v>
      </c>
      <c r="I81" s="39">
        <f t="shared" si="14"/>
        <v>11</v>
      </c>
      <c r="J81" s="40">
        <f t="shared" si="12"/>
        <v>17820000</v>
      </c>
      <c r="K81" s="40">
        <f t="shared" si="13"/>
        <v>179820000</v>
      </c>
      <c r="L81" s="144" t="s">
        <v>363</v>
      </c>
    </row>
    <row r="82" spans="2:12" ht="37.049999999999997" customHeight="1" x14ac:dyDescent="0.25">
      <c r="B82" s="112"/>
      <c r="C82" s="85"/>
      <c r="D82" s="89">
        <f t="shared" si="15"/>
        <v>5</v>
      </c>
      <c r="E82" s="12" t="s">
        <v>77</v>
      </c>
      <c r="F82" s="13">
        <v>1</v>
      </c>
      <c r="G82" s="14" t="s">
        <v>1</v>
      </c>
      <c r="H82" s="203">
        <v>2250000</v>
      </c>
      <c r="I82" s="39">
        <f t="shared" si="14"/>
        <v>11</v>
      </c>
      <c r="J82" s="40">
        <f t="shared" si="12"/>
        <v>247500</v>
      </c>
      <c r="K82" s="40">
        <f t="shared" si="13"/>
        <v>2497500</v>
      </c>
      <c r="L82" s="131" t="s">
        <v>362</v>
      </c>
    </row>
    <row r="83" spans="2:12" ht="30" customHeight="1" x14ac:dyDescent="0.25">
      <c r="B83" s="112"/>
      <c r="C83" s="85"/>
      <c r="D83" s="89">
        <f t="shared" si="15"/>
        <v>6</v>
      </c>
      <c r="E83" s="31" t="s">
        <v>177</v>
      </c>
      <c r="F83" s="44">
        <v>10</v>
      </c>
      <c r="G83" s="44" t="s">
        <v>2</v>
      </c>
      <c r="H83" s="212">
        <v>63000</v>
      </c>
      <c r="I83" s="39">
        <f t="shared" si="14"/>
        <v>11</v>
      </c>
      <c r="J83" s="40">
        <f t="shared" si="12"/>
        <v>69300</v>
      </c>
      <c r="K83" s="40">
        <f t="shared" si="13"/>
        <v>699300</v>
      </c>
      <c r="L83" s="131" t="s">
        <v>364</v>
      </c>
    </row>
    <row r="84" spans="2:12" ht="37.049999999999997" customHeight="1" x14ac:dyDescent="0.25">
      <c r="B84" s="112"/>
      <c r="C84" s="85"/>
      <c r="D84" s="110">
        <f t="shared" si="15"/>
        <v>7</v>
      </c>
      <c r="E84" s="12" t="s">
        <v>58</v>
      </c>
      <c r="F84" s="34">
        <v>4</v>
      </c>
      <c r="G84" s="35" t="s">
        <v>2</v>
      </c>
      <c r="H84" s="207">
        <v>550000</v>
      </c>
      <c r="I84" s="39">
        <f t="shared" si="14"/>
        <v>11</v>
      </c>
      <c r="J84" s="40">
        <f t="shared" si="12"/>
        <v>242000</v>
      </c>
      <c r="K84" s="40">
        <f t="shared" si="13"/>
        <v>2442000</v>
      </c>
      <c r="L84" s="131" t="s">
        <v>365</v>
      </c>
    </row>
    <row r="85" spans="2:12" ht="37.049999999999997" customHeight="1" x14ac:dyDescent="0.25">
      <c r="B85" s="112"/>
      <c r="C85" s="85"/>
      <c r="D85" s="89">
        <f>D84+1</f>
        <v>8</v>
      </c>
      <c r="E85" s="12" t="s">
        <v>59</v>
      </c>
      <c r="F85" s="13">
        <v>1</v>
      </c>
      <c r="G85" s="14" t="s">
        <v>1</v>
      </c>
      <c r="H85" s="203">
        <v>9000000</v>
      </c>
      <c r="I85" s="39">
        <f t="shared" si="14"/>
        <v>11</v>
      </c>
      <c r="J85" s="40">
        <f t="shared" si="12"/>
        <v>990000</v>
      </c>
      <c r="K85" s="40">
        <f t="shared" si="13"/>
        <v>9990000</v>
      </c>
      <c r="L85" s="131" t="s">
        <v>337</v>
      </c>
    </row>
    <row r="86" spans="2:12" ht="37.049999999999997" customHeight="1" x14ac:dyDescent="0.25">
      <c r="B86" s="112"/>
      <c r="C86" s="85"/>
      <c r="D86" s="110">
        <f t="shared" si="15"/>
        <v>9</v>
      </c>
      <c r="E86" s="12" t="s">
        <v>60</v>
      </c>
      <c r="F86" s="34">
        <f>F84*25</f>
        <v>100</v>
      </c>
      <c r="G86" s="35" t="s">
        <v>57</v>
      </c>
      <c r="H86" s="207">
        <v>9000</v>
      </c>
      <c r="I86" s="39">
        <f t="shared" si="14"/>
        <v>11</v>
      </c>
      <c r="J86" s="40">
        <f t="shared" si="12"/>
        <v>99000</v>
      </c>
      <c r="K86" s="40">
        <f t="shared" si="13"/>
        <v>999000</v>
      </c>
      <c r="L86" s="16" t="s">
        <v>366</v>
      </c>
    </row>
    <row r="87" spans="2:12" ht="37.049999999999997" customHeight="1" x14ac:dyDescent="0.25">
      <c r="B87" s="112"/>
      <c r="C87" s="85"/>
      <c r="D87" s="110">
        <f t="shared" si="15"/>
        <v>10</v>
      </c>
      <c r="E87" s="16" t="s">
        <v>163</v>
      </c>
      <c r="F87" s="35">
        <v>1</v>
      </c>
      <c r="G87" s="35" t="s">
        <v>2</v>
      </c>
      <c r="H87" s="207">
        <v>4500000</v>
      </c>
      <c r="I87" s="39">
        <f t="shared" si="14"/>
        <v>11</v>
      </c>
      <c r="J87" s="40">
        <f t="shared" si="12"/>
        <v>495000</v>
      </c>
      <c r="K87" s="40">
        <f t="shared" si="13"/>
        <v>4995000</v>
      </c>
      <c r="L87" s="16" t="s">
        <v>367</v>
      </c>
    </row>
    <row r="88" spans="2:12" ht="37.049999999999997" customHeight="1" x14ac:dyDescent="0.25">
      <c r="B88" s="112"/>
      <c r="C88" s="85"/>
      <c r="D88" s="110">
        <f t="shared" si="15"/>
        <v>11</v>
      </c>
      <c r="E88" s="16" t="s">
        <v>164</v>
      </c>
      <c r="F88" s="35">
        <v>1</v>
      </c>
      <c r="G88" s="35" t="s">
        <v>2</v>
      </c>
      <c r="H88" s="207">
        <v>5400000</v>
      </c>
      <c r="I88" s="39">
        <f t="shared" si="14"/>
        <v>11</v>
      </c>
      <c r="J88" s="40">
        <f t="shared" si="12"/>
        <v>594000</v>
      </c>
      <c r="K88" s="40">
        <f t="shared" si="13"/>
        <v>5994000</v>
      </c>
      <c r="L88" s="16" t="s">
        <v>367</v>
      </c>
    </row>
    <row r="89" spans="2:12" ht="37.049999999999997" customHeight="1" thickBot="1" x14ac:dyDescent="0.3">
      <c r="B89" s="113"/>
      <c r="C89" s="127"/>
      <c r="D89" s="115">
        <f t="shared" si="15"/>
        <v>12</v>
      </c>
      <c r="E89" s="25" t="s">
        <v>62</v>
      </c>
      <c r="F89" s="37">
        <v>1</v>
      </c>
      <c r="G89" s="37" t="s">
        <v>2</v>
      </c>
      <c r="H89" s="207">
        <v>4500000</v>
      </c>
      <c r="I89" s="39">
        <f t="shared" si="14"/>
        <v>11</v>
      </c>
      <c r="J89" s="40">
        <f t="shared" si="12"/>
        <v>495000</v>
      </c>
      <c r="K89" s="40">
        <f t="shared" si="13"/>
        <v>4995000</v>
      </c>
      <c r="L89" s="16" t="s">
        <v>367</v>
      </c>
    </row>
    <row r="90" spans="2:12" ht="16.8" thickBot="1" x14ac:dyDescent="0.3">
      <c r="B90" s="103"/>
      <c r="C90" s="104"/>
      <c r="D90" s="104"/>
      <c r="E90" s="68"/>
      <c r="F90" s="105"/>
      <c r="G90" s="105"/>
      <c r="H90" s="205"/>
      <c r="I90" s="105"/>
      <c r="J90" s="40" t="str">
        <f t="shared" si="12"/>
        <v/>
      </c>
      <c r="K90" s="40" t="str">
        <f t="shared" si="13"/>
        <v/>
      </c>
      <c r="L90" s="142" t="s">
        <v>344</v>
      </c>
    </row>
    <row r="91" spans="2:12" ht="31.2" customHeight="1" x14ac:dyDescent="0.25">
      <c r="B91" s="120"/>
      <c r="C91" s="82" t="s">
        <v>130</v>
      </c>
      <c r="D91" s="83"/>
      <c r="E91" s="119" t="s">
        <v>61</v>
      </c>
      <c r="F91" s="8"/>
      <c r="G91" s="9"/>
      <c r="H91" s="213"/>
      <c r="I91" s="9"/>
      <c r="J91" s="40" t="str">
        <f t="shared" si="12"/>
        <v/>
      </c>
      <c r="K91" s="40" t="str">
        <f t="shared" si="13"/>
        <v/>
      </c>
      <c r="L91" s="139" t="s">
        <v>344</v>
      </c>
    </row>
    <row r="92" spans="2:12" ht="40.049999999999997" customHeight="1" x14ac:dyDescent="0.25">
      <c r="B92" s="112"/>
      <c r="C92" s="85"/>
      <c r="D92" s="89">
        <v>1</v>
      </c>
      <c r="E92" s="12" t="s">
        <v>174</v>
      </c>
      <c r="F92" s="13">
        <v>7</v>
      </c>
      <c r="G92" s="14" t="s">
        <v>2</v>
      </c>
      <c r="H92" s="203">
        <v>1350000</v>
      </c>
      <c r="I92" s="39">
        <f t="shared" ref="I92:I97" si="16">IF(H92="","",11)</f>
        <v>11</v>
      </c>
      <c r="J92" s="40">
        <f t="shared" si="12"/>
        <v>1039500</v>
      </c>
      <c r="K92" s="40">
        <f t="shared" si="13"/>
        <v>10489500</v>
      </c>
      <c r="L92" s="132" t="s">
        <v>368</v>
      </c>
    </row>
    <row r="93" spans="2:12" ht="40.049999999999997" customHeight="1" x14ac:dyDescent="0.25">
      <c r="B93" s="112"/>
      <c r="C93" s="85"/>
      <c r="D93" s="89">
        <f>D92+1</f>
        <v>2</v>
      </c>
      <c r="E93" s="12" t="s">
        <v>44</v>
      </c>
      <c r="F93" s="13">
        <f>F92*15*5</f>
        <v>525</v>
      </c>
      <c r="G93" s="14" t="s">
        <v>57</v>
      </c>
      <c r="H93" s="203">
        <v>9000</v>
      </c>
      <c r="I93" s="39">
        <f t="shared" si="16"/>
        <v>11</v>
      </c>
      <c r="J93" s="40">
        <f t="shared" si="12"/>
        <v>519750</v>
      </c>
      <c r="K93" s="40">
        <f t="shared" si="13"/>
        <v>5244750</v>
      </c>
      <c r="L93" s="16" t="s">
        <v>369</v>
      </c>
    </row>
    <row r="94" spans="2:12" ht="55.8" customHeight="1" x14ac:dyDescent="0.25">
      <c r="B94" s="112"/>
      <c r="C94" s="85"/>
      <c r="D94" s="110">
        <f t="shared" ref="D94:D97" si="17">D93+1</f>
        <v>3</v>
      </c>
      <c r="E94" s="16" t="s">
        <v>31</v>
      </c>
      <c r="F94" s="34">
        <v>300</v>
      </c>
      <c r="G94" s="35" t="s">
        <v>2</v>
      </c>
      <c r="H94" s="207">
        <v>9000</v>
      </c>
      <c r="I94" s="39">
        <f t="shared" si="16"/>
        <v>11</v>
      </c>
      <c r="J94" s="40">
        <f t="shared" si="12"/>
        <v>297000</v>
      </c>
      <c r="K94" s="40">
        <f t="shared" si="13"/>
        <v>2997000</v>
      </c>
      <c r="L94" s="141" t="s">
        <v>370</v>
      </c>
    </row>
    <row r="95" spans="2:12" ht="40.049999999999997" customHeight="1" x14ac:dyDescent="0.25">
      <c r="B95" s="112"/>
      <c r="C95" s="85"/>
      <c r="D95" s="89">
        <f t="shared" si="17"/>
        <v>4</v>
      </c>
      <c r="E95" s="17" t="s">
        <v>166</v>
      </c>
      <c r="F95" s="13">
        <v>25</v>
      </c>
      <c r="G95" s="14" t="s">
        <v>2</v>
      </c>
      <c r="H95" s="203">
        <v>63000</v>
      </c>
      <c r="I95" s="39">
        <f t="shared" si="16"/>
        <v>11</v>
      </c>
      <c r="J95" s="40">
        <f t="shared" si="12"/>
        <v>173250</v>
      </c>
      <c r="K95" s="40">
        <f t="shared" si="13"/>
        <v>1748250</v>
      </c>
      <c r="L95" s="132" t="s">
        <v>371</v>
      </c>
    </row>
    <row r="96" spans="2:12" ht="30.6" customHeight="1" x14ac:dyDescent="0.25">
      <c r="B96" s="112"/>
      <c r="C96" s="85"/>
      <c r="D96" s="89">
        <f t="shared" si="17"/>
        <v>5</v>
      </c>
      <c r="E96" s="12" t="s">
        <v>51</v>
      </c>
      <c r="F96" s="13">
        <v>10</v>
      </c>
      <c r="G96" s="14" t="s">
        <v>2</v>
      </c>
      <c r="H96" s="203">
        <v>180000</v>
      </c>
      <c r="I96" s="39">
        <f t="shared" si="16"/>
        <v>11</v>
      </c>
      <c r="J96" s="40">
        <f t="shared" si="12"/>
        <v>198000</v>
      </c>
      <c r="K96" s="40">
        <f t="shared" si="13"/>
        <v>1998000</v>
      </c>
      <c r="L96" s="17" t="s">
        <v>364</v>
      </c>
    </row>
    <row r="97" spans="2:12" ht="40.049999999999997" customHeight="1" thickBot="1" x14ac:dyDescent="0.3">
      <c r="B97" s="113"/>
      <c r="C97" s="127"/>
      <c r="D97" s="92">
        <f t="shared" si="17"/>
        <v>6</v>
      </c>
      <c r="E97" s="57" t="s">
        <v>170</v>
      </c>
      <c r="F97" s="22">
        <v>2</v>
      </c>
      <c r="G97" s="23" t="s">
        <v>2</v>
      </c>
      <c r="H97" s="214">
        <v>6750000</v>
      </c>
      <c r="I97" s="39">
        <f t="shared" si="16"/>
        <v>11</v>
      </c>
      <c r="J97" s="40">
        <f t="shared" si="12"/>
        <v>1485000</v>
      </c>
      <c r="K97" s="40">
        <f t="shared" si="13"/>
        <v>14985000</v>
      </c>
      <c r="L97" s="16" t="s">
        <v>372</v>
      </c>
    </row>
    <row r="98" spans="2:12" ht="16.8" thickBot="1" x14ac:dyDescent="0.3">
      <c r="B98" s="103"/>
      <c r="C98" s="104"/>
      <c r="D98" s="104"/>
      <c r="E98" s="68"/>
      <c r="F98" s="105"/>
      <c r="G98" s="105"/>
      <c r="H98" s="205"/>
      <c r="I98" s="105"/>
      <c r="J98" s="40" t="str">
        <f t="shared" si="12"/>
        <v/>
      </c>
      <c r="K98" s="40" t="str">
        <f t="shared" si="13"/>
        <v/>
      </c>
      <c r="L98" s="142" t="s">
        <v>344</v>
      </c>
    </row>
    <row r="99" spans="2:12" ht="31.8" customHeight="1" thickBot="1" x14ac:dyDescent="0.3">
      <c r="B99" s="120"/>
      <c r="C99" s="82" t="s">
        <v>209</v>
      </c>
      <c r="D99" s="83"/>
      <c r="E99" s="119" t="s">
        <v>169</v>
      </c>
      <c r="F99" s="8"/>
      <c r="G99" s="9"/>
      <c r="H99" s="213"/>
      <c r="I99" s="9"/>
      <c r="J99" s="40" t="str">
        <f t="shared" si="12"/>
        <v/>
      </c>
      <c r="K99" s="40" t="str">
        <f t="shared" si="13"/>
        <v/>
      </c>
      <c r="L99" s="139" t="s">
        <v>344</v>
      </c>
    </row>
    <row r="100" spans="2:12" ht="57" customHeight="1" x14ac:dyDescent="0.25">
      <c r="B100" s="112"/>
      <c r="C100" s="85"/>
      <c r="D100" s="110">
        <v>1</v>
      </c>
      <c r="E100" s="16" t="s">
        <v>173</v>
      </c>
      <c r="F100" s="34">
        <v>1</v>
      </c>
      <c r="G100" s="35" t="s">
        <v>1</v>
      </c>
      <c r="H100" s="203">
        <v>2700000</v>
      </c>
      <c r="I100" s="39">
        <f t="shared" ref="I100:I117" si="18">IF(H100="","",11)</f>
        <v>11</v>
      </c>
      <c r="J100" s="40">
        <f t="shared" si="12"/>
        <v>297000</v>
      </c>
      <c r="K100" s="40">
        <f t="shared" si="13"/>
        <v>2997000</v>
      </c>
      <c r="L100" s="11" t="s">
        <v>362</v>
      </c>
    </row>
    <row r="101" spans="2:12" ht="40.049999999999997" customHeight="1" x14ac:dyDescent="0.25">
      <c r="B101" s="112"/>
      <c r="C101" s="85"/>
      <c r="D101" s="110">
        <f>D100+1</f>
        <v>2</v>
      </c>
      <c r="E101" s="12" t="s">
        <v>198</v>
      </c>
      <c r="F101" s="13">
        <v>18</v>
      </c>
      <c r="G101" s="14" t="s">
        <v>57</v>
      </c>
      <c r="H101" s="203">
        <v>900000</v>
      </c>
      <c r="I101" s="39">
        <f t="shared" si="18"/>
        <v>11</v>
      </c>
      <c r="J101" s="40">
        <f t="shared" si="12"/>
        <v>1782000</v>
      </c>
      <c r="K101" s="40">
        <f t="shared" si="13"/>
        <v>17982000</v>
      </c>
      <c r="L101" s="16" t="s">
        <v>363</v>
      </c>
    </row>
    <row r="102" spans="2:12" ht="40.049999999999997" customHeight="1" x14ac:dyDescent="0.25">
      <c r="B102" s="112"/>
      <c r="C102" s="85"/>
      <c r="D102" s="110">
        <f t="shared" ref="D102:D117" si="19">D101+1</f>
        <v>3</v>
      </c>
      <c r="E102" s="12" t="s">
        <v>48</v>
      </c>
      <c r="F102" s="13">
        <v>6</v>
      </c>
      <c r="G102" s="14" t="s">
        <v>2</v>
      </c>
      <c r="H102" s="203">
        <v>540000</v>
      </c>
      <c r="I102" s="39">
        <f t="shared" si="18"/>
        <v>11</v>
      </c>
      <c r="J102" s="40">
        <f t="shared" si="12"/>
        <v>356400</v>
      </c>
      <c r="K102" s="40">
        <f t="shared" si="13"/>
        <v>3596400</v>
      </c>
      <c r="L102" s="131" t="s">
        <v>373</v>
      </c>
    </row>
    <row r="103" spans="2:12" ht="40.049999999999997" customHeight="1" x14ac:dyDescent="0.25">
      <c r="B103" s="112"/>
      <c r="C103" s="85"/>
      <c r="D103" s="110">
        <f t="shared" si="19"/>
        <v>4</v>
      </c>
      <c r="E103" s="12" t="s">
        <v>167</v>
      </c>
      <c r="F103" s="13">
        <v>40</v>
      </c>
      <c r="G103" s="14" t="s">
        <v>2</v>
      </c>
      <c r="H103" s="203">
        <v>540000</v>
      </c>
      <c r="I103" s="39">
        <f t="shared" si="18"/>
        <v>11</v>
      </c>
      <c r="J103" s="40">
        <f t="shared" si="12"/>
        <v>2376000</v>
      </c>
      <c r="K103" s="40">
        <f t="shared" si="13"/>
        <v>23976000</v>
      </c>
      <c r="L103" s="131" t="s">
        <v>374</v>
      </c>
    </row>
    <row r="104" spans="2:12" ht="40.049999999999997" customHeight="1" x14ac:dyDescent="0.25">
      <c r="B104" s="112"/>
      <c r="C104" s="85"/>
      <c r="D104" s="110">
        <f t="shared" si="19"/>
        <v>5</v>
      </c>
      <c r="E104" s="12" t="s">
        <v>168</v>
      </c>
      <c r="F104" s="13">
        <v>50</v>
      </c>
      <c r="G104" s="14" t="s">
        <v>2</v>
      </c>
      <c r="H104" s="203">
        <v>450000</v>
      </c>
      <c r="I104" s="39">
        <f t="shared" si="18"/>
        <v>11</v>
      </c>
      <c r="J104" s="40">
        <f t="shared" si="12"/>
        <v>2475000</v>
      </c>
      <c r="K104" s="40">
        <f t="shared" si="13"/>
        <v>24975000</v>
      </c>
      <c r="L104" s="131" t="s">
        <v>375</v>
      </c>
    </row>
    <row r="105" spans="2:12" ht="30" customHeight="1" x14ac:dyDescent="0.25">
      <c r="B105" s="112"/>
      <c r="C105" s="85"/>
      <c r="D105" s="110">
        <f t="shared" si="19"/>
        <v>6</v>
      </c>
      <c r="E105" s="12" t="s">
        <v>39</v>
      </c>
      <c r="F105" s="34">
        <v>10</v>
      </c>
      <c r="G105" s="35" t="s">
        <v>2</v>
      </c>
      <c r="H105" s="203">
        <v>630000</v>
      </c>
      <c r="I105" s="39">
        <f t="shared" si="18"/>
        <v>11</v>
      </c>
      <c r="J105" s="40">
        <f t="shared" si="12"/>
        <v>693000</v>
      </c>
      <c r="K105" s="40">
        <f t="shared" si="13"/>
        <v>6993000</v>
      </c>
      <c r="L105" s="141" t="s">
        <v>364</v>
      </c>
    </row>
    <row r="106" spans="2:12" ht="30.6" customHeight="1" x14ac:dyDescent="0.25">
      <c r="B106" s="112"/>
      <c r="C106" s="85"/>
      <c r="D106" s="110">
        <f t="shared" si="19"/>
        <v>7</v>
      </c>
      <c r="E106" s="12" t="s">
        <v>51</v>
      </c>
      <c r="F106" s="13">
        <v>6</v>
      </c>
      <c r="G106" s="14" t="s">
        <v>2</v>
      </c>
      <c r="H106" s="203">
        <v>180000</v>
      </c>
      <c r="I106" s="39">
        <f t="shared" si="18"/>
        <v>11</v>
      </c>
      <c r="J106" s="40">
        <f t="shared" si="12"/>
        <v>118800</v>
      </c>
      <c r="K106" s="40">
        <f t="shared" si="13"/>
        <v>1198800</v>
      </c>
      <c r="L106" s="141" t="s">
        <v>373</v>
      </c>
    </row>
    <row r="107" spans="2:12" ht="40.049999999999997" customHeight="1" x14ac:dyDescent="0.25">
      <c r="B107" s="112"/>
      <c r="C107" s="85"/>
      <c r="D107" s="110">
        <f t="shared" si="19"/>
        <v>8</v>
      </c>
      <c r="E107" s="12" t="s">
        <v>44</v>
      </c>
      <c r="F107" s="34">
        <v>1600</v>
      </c>
      <c r="G107" s="35" t="s">
        <v>12</v>
      </c>
      <c r="H107" s="203">
        <v>9000</v>
      </c>
      <c r="I107" s="39">
        <f t="shared" si="18"/>
        <v>11</v>
      </c>
      <c r="J107" s="40">
        <f t="shared" si="12"/>
        <v>1584000</v>
      </c>
      <c r="K107" s="40">
        <f t="shared" si="13"/>
        <v>15984000</v>
      </c>
      <c r="L107" s="16" t="s">
        <v>376</v>
      </c>
    </row>
    <row r="108" spans="2:12" ht="30" customHeight="1" x14ac:dyDescent="0.25">
      <c r="B108" s="112"/>
      <c r="C108" s="85"/>
      <c r="D108" s="110">
        <f t="shared" si="19"/>
        <v>9</v>
      </c>
      <c r="E108" s="12" t="s">
        <v>178</v>
      </c>
      <c r="F108" s="34">
        <v>400</v>
      </c>
      <c r="G108" s="35" t="s">
        <v>12</v>
      </c>
      <c r="H108" s="203">
        <v>18000</v>
      </c>
      <c r="I108" s="39">
        <f t="shared" si="18"/>
        <v>11</v>
      </c>
      <c r="J108" s="40">
        <f t="shared" si="12"/>
        <v>792000</v>
      </c>
      <c r="K108" s="40">
        <f t="shared" si="13"/>
        <v>7992000</v>
      </c>
      <c r="L108" s="141" t="s">
        <v>377</v>
      </c>
    </row>
    <row r="109" spans="2:12" ht="40.049999999999997" customHeight="1" x14ac:dyDescent="0.25">
      <c r="B109" s="112"/>
      <c r="C109" s="85"/>
      <c r="D109" s="110">
        <f t="shared" si="19"/>
        <v>10</v>
      </c>
      <c r="E109" s="16" t="s">
        <v>63</v>
      </c>
      <c r="F109" s="34">
        <v>100</v>
      </c>
      <c r="G109" s="35" t="s">
        <v>2</v>
      </c>
      <c r="H109" s="203">
        <v>13500</v>
      </c>
      <c r="I109" s="39">
        <f t="shared" si="18"/>
        <v>11</v>
      </c>
      <c r="J109" s="40">
        <f t="shared" si="12"/>
        <v>148500</v>
      </c>
      <c r="K109" s="40">
        <f t="shared" si="13"/>
        <v>1498500</v>
      </c>
      <c r="L109" s="141" t="s">
        <v>378</v>
      </c>
    </row>
    <row r="110" spans="2:12" ht="40.049999999999997" customHeight="1" x14ac:dyDescent="0.25">
      <c r="B110" s="112"/>
      <c r="C110" s="85"/>
      <c r="D110" s="110">
        <f t="shared" si="19"/>
        <v>11</v>
      </c>
      <c r="E110" s="16" t="s">
        <v>64</v>
      </c>
      <c r="F110" s="34">
        <f>F109*2</f>
        <v>200</v>
      </c>
      <c r="G110" s="35" t="s">
        <v>2</v>
      </c>
      <c r="H110" s="203">
        <v>3600</v>
      </c>
      <c r="I110" s="39">
        <f t="shared" si="18"/>
        <v>11</v>
      </c>
      <c r="J110" s="40">
        <f t="shared" si="12"/>
        <v>79200</v>
      </c>
      <c r="K110" s="40">
        <f t="shared" si="13"/>
        <v>799200</v>
      </c>
      <c r="L110" s="141" t="s">
        <v>379</v>
      </c>
    </row>
    <row r="111" spans="2:12" ht="40.049999999999997" customHeight="1" x14ac:dyDescent="0.25">
      <c r="B111" s="112"/>
      <c r="C111" s="85"/>
      <c r="D111" s="110">
        <f t="shared" si="19"/>
        <v>12</v>
      </c>
      <c r="E111" s="12" t="s">
        <v>47</v>
      </c>
      <c r="F111" s="34">
        <v>2</v>
      </c>
      <c r="G111" s="35" t="s">
        <v>1</v>
      </c>
      <c r="H111" s="207">
        <v>6750000</v>
      </c>
      <c r="I111" s="39">
        <f t="shared" si="18"/>
        <v>11</v>
      </c>
      <c r="J111" s="40">
        <f t="shared" si="12"/>
        <v>1485000</v>
      </c>
      <c r="K111" s="40">
        <f t="shared" si="13"/>
        <v>14985000</v>
      </c>
      <c r="L111" s="16" t="s">
        <v>333</v>
      </c>
    </row>
    <row r="112" spans="2:12" ht="40.049999999999997" customHeight="1" x14ac:dyDescent="0.25">
      <c r="B112" s="112"/>
      <c r="C112" s="85"/>
      <c r="D112" s="110">
        <f t="shared" si="19"/>
        <v>13</v>
      </c>
      <c r="E112" s="12" t="s">
        <v>78</v>
      </c>
      <c r="F112" s="13">
        <v>1</v>
      </c>
      <c r="G112" s="14" t="s">
        <v>2</v>
      </c>
      <c r="H112" s="203">
        <v>6750000</v>
      </c>
      <c r="I112" s="39">
        <f t="shared" si="18"/>
        <v>11</v>
      </c>
      <c r="J112" s="40">
        <f t="shared" si="12"/>
        <v>742500</v>
      </c>
      <c r="K112" s="40">
        <f t="shared" si="13"/>
        <v>7492500</v>
      </c>
      <c r="L112" s="16" t="s">
        <v>380</v>
      </c>
    </row>
    <row r="113" spans="2:12" ht="57" customHeight="1" x14ac:dyDescent="0.25">
      <c r="B113" s="112"/>
      <c r="C113" s="85"/>
      <c r="D113" s="110">
        <f t="shared" si="19"/>
        <v>14</v>
      </c>
      <c r="E113" s="16" t="s">
        <v>76</v>
      </c>
      <c r="F113" s="34">
        <v>1</v>
      </c>
      <c r="G113" s="35" t="s">
        <v>0</v>
      </c>
      <c r="H113" s="203">
        <v>19500000</v>
      </c>
      <c r="I113" s="39">
        <f t="shared" si="18"/>
        <v>11</v>
      </c>
      <c r="J113" s="40">
        <f t="shared" si="12"/>
        <v>2145000</v>
      </c>
      <c r="K113" s="40">
        <f t="shared" si="13"/>
        <v>21645000</v>
      </c>
      <c r="L113" s="16" t="s">
        <v>325</v>
      </c>
    </row>
    <row r="114" spans="2:12" ht="30" customHeight="1" x14ac:dyDescent="0.25">
      <c r="B114" s="112"/>
      <c r="C114" s="85"/>
      <c r="D114" s="110">
        <f t="shared" si="19"/>
        <v>15</v>
      </c>
      <c r="E114" s="16" t="s">
        <v>171</v>
      </c>
      <c r="F114" s="34">
        <v>1</v>
      </c>
      <c r="G114" s="35" t="s">
        <v>0</v>
      </c>
      <c r="H114" s="203">
        <v>13500000</v>
      </c>
      <c r="I114" s="39">
        <f t="shared" si="18"/>
        <v>11</v>
      </c>
      <c r="J114" s="40">
        <f t="shared" si="12"/>
        <v>1485000</v>
      </c>
      <c r="K114" s="40">
        <f t="shared" si="13"/>
        <v>14985000</v>
      </c>
      <c r="L114" s="16" t="s">
        <v>325</v>
      </c>
    </row>
    <row r="115" spans="2:12" ht="40.049999999999997" customHeight="1" x14ac:dyDescent="0.25">
      <c r="B115" s="112"/>
      <c r="C115" s="85"/>
      <c r="D115" s="110">
        <f t="shared" si="19"/>
        <v>16</v>
      </c>
      <c r="E115" s="16" t="s">
        <v>50</v>
      </c>
      <c r="F115" s="34">
        <v>1</v>
      </c>
      <c r="G115" s="35" t="s">
        <v>1</v>
      </c>
      <c r="H115" s="207">
        <v>1350000</v>
      </c>
      <c r="I115" s="39">
        <f t="shared" si="18"/>
        <v>11</v>
      </c>
      <c r="J115" s="40">
        <f t="shared" si="12"/>
        <v>148500</v>
      </c>
      <c r="K115" s="40">
        <f t="shared" si="13"/>
        <v>1498500</v>
      </c>
      <c r="L115" s="16" t="s">
        <v>381</v>
      </c>
    </row>
    <row r="116" spans="2:12" ht="40.049999999999997" customHeight="1" x14ac:dyDescent="0.25">
      <c r="B116" s="112"/>
      <c r="C116" s="85"/>
      <c r="D116" s="110">
        <f t="shared" si="19"/>
        <v>17</v>
      </c>
      <c r="E116" s="16" t="s">
        <v>172</v>
      </c>
      <c r="F116" s="14">
        <v>2</v>
      </c>
      <c r="G116" s="14" t="s">
        <v>2</v>
      </c>
      <c r="H116" s="203">
        <v>7200000</v>
      </c>
      <c r="I116" s="39">
        <f t="shared" si="18"/>
        <v>11</v>
      </c>
      <c r="J116" s="40">
        <f t="shared" si="12"/>
        <v>1584000</v>
      </c>
      <c r="K116" s="40">
        <f t="shared" si="13"/>
        <v>15984000</v>
      </c>
      <c r="L116" s="16" t="s">
        <v>382</v>
      </c>
    </row>
    <row r="117" spans="2:12" ht="40.049999999999997" customHeight="1" thickBot="1" x14ac:dyDescent="0.3">
      <c r="B117" s="113"/>
      <c r="C117" s="127"/>
      <c r="D117" s="115">
        <f t="shared" si="19"/>
        <v>18</v>
      </c>
      <c r="E117" s="25" t="s">
        <v>164</v>
      </c>
      <c r="F117" s="23">
        <v>1</v>
      </c>
      <c r="G117" s="23" t="s">
        <v>2</v>
      </c>
      <c r="H117" s="214">
        <v>5400000</v>
      </c>
      <c r="I117" s="39">
        <f t="shared" si="18"/>
        <v>11</v>
      </c>
      <c r="J117" s="40">
        <f t="shared" si="12"/>
        <v>594000</v>
      </c>
      <c r="K117" s="40">
        <f t="shared" si="13"/>
        <v>5994000</v>
      </c>
      <c r="L117" s="16" t="s">
        <v>367</v>
      </c>
    </row>
    <row r="118" spans="2:12" ht="16.8" thickBot="1" x14ac:dyDescent="0.3">
      <c r="B118" s="103"/>
      <c r="C118" s="104"/>
      <c r="D118" s="104"/>
      <c r="E118" s="68"/>
      <c r="F118" s="105"/>
      <c r="G118" s="105"/>
      <c r="H118" s="205"/>
      <c r="I118" s="105"/>
      <c r="J118" s="40" t="str">
        <f t="shared" si="12"/>
        <v/>
      </c>
      <c r="K118" s="40" t="str">
        <f t="shared" si="13"/>
        <v/>
      </c>
      <c r="L118" s="142" t="s">
        <v>344</v>
      </c>
    </row>
    <row r="119" spans="2:12" ht="31.2" customHeight="1" x14ac:dyDescent="0.25">
      <c r="B119" s="120"/>
      <c r="C119" s="82" t="s">
        <v>210</v>
      </c>
      <c r="D119" s="83"/>
      <c r="E119" s="119" t="s">
        <v>159</v>
      </c>
      <c r="F119" s="8"/>
      <c r="G119" s="9"/>
      <c r="H119" s="213"/>
      <c r="I119" s="9"/>
      <c r="J119" s="40" t="str">
        <f t="shared" si="12"/>
        <v/>
      </c>
      <c r="K119" s="40" t="str">
        <f t="shared" si="13"/>
        <v/>
      </c>
      <c r="L119" s="139" t="s">
        <v>344</v>
      </c>
    </row>
    <row r="120" spans="2:12" ht="57.6" customHeight="1" x14ac:dyDescent="0.25">
      <c r="B120" s="112"/>
      <c r="C120" s="100"/>
      <c r="D120" s="89">
        <v>1</v>
      </c>
      <c r="E120" s="12" t="s">
        <v>34</v>
      </c>
      <c r="F120" s="13">
        <v>1</v>
      </c>
      <c r="G120" s="14" t="s">
        <v>13</v>
      </c>
      <c r="H120" s="203">
        <v>1350000</v>
      </c>
      <c r="I120" s="39">
        <f t="shared" ref="I120:I125" si="20">IF(H120="","",11)</f>
        <v>11</v>
      </c>
      <c r="J120" s="40">
        <f t="shared" si="12"/>
        <v>148500</v>
      </c>
      <c r="K120" s="40">
        <f t="shared" si="13"/>
        <v>1498500</v>
      </c>
      <c r="L120" s="141" t="s">
        <v>383</v>
      </c>
    </row>
    <row r="121" spans="2:12" ht="57.6" customHeight="1" x14ac:dyDescent="0.25">
      <c r="B121" s="112"/>
      <c r="C121" s="100"/>
      <c r="D121" s="89">
        <f t="shared" ref="D121:D123" si="21">D120+1</f>
        <v>2</v>
      </c>
      <c r="E121" s="17" t="s">
        <v>68</v>
      </c>
      <c r="F121" s="13">
        <v>1</v>
      </c>
      <c r="G121" s="14" t="s">
        <v>3</v>
      </c>
      <c r="H121" s="203">
        <v>6750000</v>
      </c>
      <c r="I121" s="39">
        <f t="shared" si="20"/>
        <v>11</v>
      </c>
      <c r="J121" s="40">
        <f t="shared" si="12"/>
        <v>742500</v>
      </c>
      <c r="K121" s="40">
        <f t="shared" si="13"/>
        <v>7492500</v>
      </c>
      <c r="L121" s="141" t="s">
        <v>384</v>
      </c>
    </row>
    <row r="122" spans="2:12" ht="57.6" customHeight="1" x14ac:dyDescent="0.25">
      <c r="B122" s="112"/>
      <c r="C122" s="100"/>
      <c r="D122" s="89">
        <f t="shared" si="21"/>
        <v>3</v>
      </c>
      <c r="E122" s="17" t="s">
        <v>69</v>
      </c>
      <c r="F122" s="13">
        <v>1</v>
      </c>
      <c r="G122" s="14" t="s">
        <v>3</v>
      </c>
      <c r="H122" s="203">
        <v>7200000</v>
      </c>
      <c r="I122" s="39">
        <f t="shared" si="20"/>
        <v>11</v>
      </c>
      <c r="J122" s="40">
        <f t="shared" si="12"/>
        <v>792000</v>
      </c>
      <c r="K122" s="40">
        <f t="shared" si="13"/>
        <v>7992000</v>
      </c>
      <c r="L122" s="141" t="s">
        <v>384</v>
      </c>
    </row>
    <row r="123" spans="2:12" ht="30" customHeight="1" x14ac:dyDescent="0.25">
      <c r="B123" s="112"/>
      <c r="C123" s="100"/>
      <c r="D123" s="89">
        <f t="shared" si="21"/>
        <v>4</v>
      </c>
      <c r="E123" s="38" t="s">
        <v>70</v>
      </c>
      <c r="F123" s="39">
        <v>10</v>
      </c>
      <c r="G123" s="39" t="s">
        <v>13</v>
      </c>
      <c r="H123" s="202">
        <v>225000</v>
      </c>
      <c r="I123" s="39">
        <f t="shared" si="20"/>
        <v>11</v>
      </c>
      <c r="J123" s="40">
        <f t="shared" si="12"/>
        <v>247500</v>
      </c>
      <c r="K123" s="40">
        <f t="shared" si="13"/>
        <v>2497500</v>
      </c>
      <c r="L123" s="132" t="s">
        <v>385</v>
      </c>
    </row>
    <row r="124" spans="2:12" ht="30" customHeight="1" x14ac:dyDescent="0.25">
      <c r="B124" s="112"/>
      <c r="C124" s="100"/>
      <c r="D124" s="89">
        <f>D123+1</f>
        <v>5</v>
      </c>
      <c r="E124" s="38" t="s">
        <v>109</v>
      </c>
      <c r="F124" s="39">
        <v>10</v>
      </c>
      <c r="G124" s="39" t="s">
        <v>13</v>
      </c>
      <c r="H124" s="202">
        <v>180000</v>
      </c>
      <c r="I124" s="39">
        <f t="shared" si="20"/>
        <v>11</v>
      </c>
      <c r="J124" s="40">
        <f t="shared" si="12"/>
        <v>198000</v>
      </c>
      <c r="K124" s="40">
        <f t="shared" si="13"/>
        <v>1998000</v>
      </c>
      <c r="L124" s="132" t="s">
        <v>385</v>
      </c>
    </row>
    <row r="125" spans="2:12" ht="30" customHeight="1" thickBot="1" x14ac:dyDescent="0.3">
      <c r="B125" s="113"/>
      <c r="C125" s="114"/>
      <c r="D125" s="92">
        <f>D124+1</f>
        <v>6</v>
      </c>
      <c r="E125" s="41" t="s">
        <v>38</v>
      </c>
      <c r="F125" s="42">
        <v>20</v>
      </c>
      <c r="G125" s="42" t="s">
        <v>13</v>
      </c>
      <c r="H125" s="204">
        <v>135000</v>
      </c>
      <c r="I125" s="39">
        <f t="shared" si="20"/>
        <v>11</v>
      </c>
      <c r="J125" s="40">
        <f t="shared" si="12"/>
        <v>297000</v>
      </c>
      <c r="K125" s="40">
        <f t="shared" si="13"/>
        <v>2997000</v>
      </c>
      <c r="L125" s="132" t="s">
        <v>386</v>
      </c>
    </row>
    <row r="126" spans="2:12" ht="16.8" thickBot="1" x14ac:dyDescent="0.3">
      <c r="B126" s="26"/>
      <c r="C126" s="77"/>
      <c r="D126" s="77"/>
      <c r="E126" s="27"/>
      <c r="F126" s="28"/>
      <c r="G126" s="29"/>
      <c r="H126" s="209"/>
      <c r="I126" s="29"/>
      <c r="J126" s="40" t="str">
        <f t="shared" si="12"/>
        <v/>
      </c>
      <c r="K126" s="40" t="str">
        <f t="shared" si="13"/>
        <v/>
      </c>
      <c r="L126" s="138" t="s">
        <v>344</v>
      </c>
    </row>
    <row r="127" spans="2:12" ht="30" customHeight="1" x14ac:dyDescent="0.25">
      <c r="B127" s="81" t="s">
        <v>7</v>
      </c>
      <c r="C127" s="82"/>
      <c r="D127" s="83"/>
      <c r="E127" s="93" t="s">
        <v>213</v>
      </c>
      <c r="F127" s="94"/>
      <c r="G127" s="95"/>
      <c r="H127" s="206"/>
      <c r="I127" s="95"/>
      <c r="J127" s="40" t="str">
        <f t="shared" si="12"/>
        <v/>
      </c>
      <c r="K127" s="40" t="str">
        <f t="shared" si="13"/>
        <v/>
      </c>
      <c r="L127" s="139" t="s">
        <v>344</v>
      </c>
    </row>
    <row r="128" spans="2:12" ht="30" customHeight="1" x14ac:dyDescent="0.25">
      <c r="B128" s="112"/>
      <c r="C128" s="85" t="s">
        <v>128</v>
      </c>
      <c r="D128" s="86"/>
      <c r="E128" s="98" t="s">
        <v>65</v>
      </c>
      <c r="F128" s="99"/>
      <c r="G128" s="100"/>
      <c r="H128" s="210"/>
      <c r="I128" s="100"/>
      <c r="J128" s="40" t="str">
        <f t="shared" si="12"/>
        <v/>
      </c>
      <c r="K128" s="40" t="str">
        <f t="shared" si="13"/>
        <v/>
      </c>
      <c r="L128" s="140" t="s">
        <v>344</v>
      </c>
    </row>
    <row r="129" spans="2:12" ht="40.049999999999997" customHeight="1" x14ac:dyDescent="0.25">
      <c r="B129" s="112"/>
      <c r="C129" s="100"/>
      <c r="D129" s="89">
        <v>1</v>
      </c>
      <c r="E129" s="16" t="s">
        <v>40</v>
      </c>
      <c r="F129" s="13">
        <v>200</v>
      </c>
      <c r="G129" s="14" t="s">
        <v>4</v>
      </c>
      <c r="H129" s="203">
        <v>315000</v>
      </c>
      <c r="I129" s="39">
        <f t="shared" ref="I129:I133" si="22">IF(H129="","",11)</f>
        <v>11</v>
      </c>
      <c r="J129" s="40">
        <f t="shared" si="12"/>
        <v>6930000</v>
      </c>
      <c r="K129" s="40">
        <f t="shared" si="13"/>
        <v>69930000</v>
      </c>
      <c r="L129" s="141" t="s">
        <v>387</v>
      </c>
    </row>
    <row r="130" spans="2:12" ht="40.049999999999997" customHeight="1" x14ac:dyDescent="0.25">
      <c r="B130" s="112"/>
      <c r="C130" s="100"/>
      <c r="D130" s="89">
        <f t="shared" ref="D130:D133" si="23">D129+1</f>
        <v>2</v>
      </c>
      <c r="E130" s="16" t="s">
        <v>41</v>
      </c>
      <c r="F130" s="13">
        <v>300</v>
      </c>
      <c r="G130" s="14" t="s">
        <v>4</v>
      </c>
      <c r="H130" s="203">
        <v>270000</v>
      </c>
      <c r="I130" s="39">
        <f t="shared" si="22"/>
        <v>11</v>
      </c>
      <c r="J130" s="40">
        <f t="shared" si="12"/>
        <v>8910000</v>
      </c>
      <c r="K130" s="40">
        <f t="shared" si="13"/>
        <v>89910000</v>
      </c>
      <c r="L130" s="141" t="s">
        <v>359</v>
      </c>
    </row>
    <row r="131" spans="2:12" ht="40.049999999999997" customHeight="1" x14ac:dyDescent="0.25">
      <c r="B131" s="112"/>
      <c r="C131" s="100"/>
      <c r="D131" s="89">
        <f t="shared" si="23"/>
        <v>3</v>
      </c>
      <c r="E131" s="16" t="s">
        <v>66</v>
      </c>
      <c r="F131" s="13">
        <v>16</v>
      </c>
      <c r="G131" s="14" t="s">
        <v>2</v>
      </c>
      <c r="H131" s="203">
        <v>4500000</v>
      </c>
      <c r="I131" s="39">
        <f t="shared" si="22"/>
        <v>11</v>
      </c>
      <c r="J131" s="40">
        <f t="shared" si="12"/>
        <v>7920000</v>
      </c>
      <c r="K131" s="40">
        <f t="shared" si="13"/>
        <v>79920000</v>
      </c>
      <c r="L131" s="141" t="s">
        <v>388</v>
      </c>
    </row>
    <row r="132" spans="2:12" ht="30" customHeight="1" x14ac:dyDescent="0.25">
      <c r="B132" s="112"/>
      <c r="C132" s="100"/>
      <c r="D132" s="89">
        <f t="shared" si="23"/>
        <v>4</v>
      </c>
      <c r="E132" s="16" t="s">
        <v>117</v>
      </c>
      <c r="F132" s="13">
        <v>2</v>
      </c>
      <c r="G132" s="14" t="s">
        <v>2</v>
      </c>
      <c r="H132" s="203">
        <v>22500000</v>
      </c>
      <c r="I132" s="39">
        <f t="shared" si="22"/>
        <v>11</v>
      </c>
      <c r="J132" s="40">
        <f t="shared" si="12"/>
        <v>4950000</v>
      </c>
      <c r="K132" s="40">
        <f t="shared" si="13"/>
        <v>49950000</v>
      </c>
      <c r="L132" s="141" t="s">
        <v>372</v>
      </c>
    </row>
    <row r="133" spans="2:12" ht="40.049999999999997" customHeight="1" thickBot="1" x14ac:dyDescent="0.3">
      <c r="B133" s="112"/>
      <c r="C133" s="100"/>
      <c r="D133" s="89">
        <f t="shared" si="23"/>
        <v>5</v>
      </c>
      <c r="E133" s="16" t="s">
        <v>133</v>
      </c>
      <c r="F133" s="35">
        <v>8</v>
      </c>
      <c r="G133" s="61" t="s">
        <v>2</v>
      </c>
      <c r="H133" s="207">
        <v>3600000</v>
      </c>
      <c r="I133" s="39">
        <f t="shared" si="22"/>
        <v>11</v>
      </c>
      <c r="J133" s="40">
        <f t="shared" si="12"/>
        <v>3168000</v>
      </c>
      <c r="K133" s="40">
        <f t="shared" si="13"/>
        <v>31968000</v>
      </c>
      <c r="L133" s="141" t="s">
        <v>389</v>
      </c>
    </row>
    <row r="134" spans="2:12" ht="16.8" thickBot="1" x14ac:dyDescent="0.3">
      <c r="B134" s="103"/>
      <c r="C134" s="104"/>
      <c r="D134" s="104"/>
      <c r="E134" s="68"/>
      <c r="F134" s="105"/>
      <c r="G134" s="105"/>
      <c r="H134" s="205"/>
      <c r="I134" s="105"/>
      <c r="J134" s="40" t="str">
        <f t="shared" si="12"/>
        <v/>
      </c>
      <c r="K134" s="40" t="str">
        <f t="shared" si="13"/>
        <v/>
      </c>
      <c r="L134" s="142" t="s">
        <v>344</v>
      </c>
    </row>
    <row r="135" spans="2:12" ht="30.6" customHeight="1" x14ac:dyDescent="0.25">
      <c r="B135" s="81"/>
      <c r="C135" s="82" t="s">
        <v>130</v>
      </c>
      <c r="D135" s="83"/>
      <c r="E135" s="93" t="s">
        <v>196</v>
      </c>
      <c r="F135" s="94"/>
      <c r="G135" s="95"/>
      <c r="H135" s="206"/>
      <c r="I135" s="95"/>
      <c r="J135" s="40" t="str">
        <f t="shared" si="12"/>
        <v/>
      </c>
      <c r="K135" s="40" t="str">
        <f t="shared" si="13"/>
        <v/>
      </c>
      <c r="L135" s="139" t="s">
        <v>344</v>
      </c>
    </row>
    <row r="136" spans="2:12" ht="80.400000000000006" customHeight="1" x14ac:dyDescent="0.25">
      <c r="B136" s="87"/>
      <c r="C136" s="109"/>
      <c r="D136" s="110">
        <v>1</v>
      </c>
      <c r="E136" s="111" t="s">
        <v>116</v>
      </c>
      <c r="F136" s="13">
        <v>1</v>
      </c>
      <c r="G136" s="14" t="s">
        <v>0</v>
      </c>
      <c r="H136" s="203">
        <v>6750000</v>
      </c>
      <c r="I136" s="39">
        <f t="shared" ref="I136:I137" si="24">IF(H136="","",11)</f>
        <v>11</v>
      </c>
      <c r="J136" s="40">
        <f t="shared" si="12"/>
        <v>742500</v>
      </c>
      <c r="K136" s="40">
        <f t="shared" si="13"/>
        <v>7492500</v>
      </c>
      <c r="L136" s="16" t="s">
        <v>390</v>
      </c>
    </row>
    <row r="137" spans="2:12" ht="80.400000000000006" customHeight="1" thickBot="1" x14ac:dyDescent="0.3">
      <c r="B137" s="90"/>
      <c r="C137" s="91"/>
      <c r="D137" s="92">
        <f>D136+1</f>
        <v>2</v>
      </c>
      <c r="E137" s="108" t="s">
        <v>67</v>
      </c>
      <c r="F137" s="22">
        <v>1</v>
      </c>
      <c r="G137" s="23" t="s">
        <v>1</v>
      </c>
      <c r="H137" s="214">
        <v>13500000</v>
      </c>
      <c r="I137" s="39">
        <f t="shared" si="24"/>
        <v>11</v>
      </c>
      <c r="J137" s="40">
        <f t="shared" si="12"/>
        <v>1485000</v>
      </c>
      <c r="K137" s="40">
        <f t="shared" si="13"/>
        <v>14985000</v>
      </c>
      <c r="L137" s="16" t="s">
        <v>362</v>
      </c>
    </row>
    <row r="138" spans="2:12" ht="16.8" thickBot="1" x14ac:dyDescent="0.3">
      <c r="B138" s="26"/>
      <c r="C138" s="77"/>
      <c r="D138" s="77"/>
      <c r="E138" s="27"/>
      <c r="F138" s="28"/>
      <c r="G138" s="29"/>
      <c r="H138" s="209"/>
      <c r="I138" s="29"/>
      <c r="J138" s="40" t="str">
        <f t="shared" ref="J138:J201" si="25">IF(I138="","",(F138*H138)*I138/100)</f>
        <v/>
      </c>
      <c r="K138" s="40" t="str">
        <f t="shared" ref="K138:K201" si="26">IF(J138="","",(F138*H138)+J138)</f>
        <v/>
      </c>
      <c r="L138" s="138" t="s">
        <v>344</v>
      </c>
    </row>
    <row r="139" spans="2:12" ht="30" customHeight="1" x14ac:dyDescent="0.25">
      <c r="B139" s="81" t="s">
        <v>8</v>
      </c>
      <c r="C139" s="82"/>
      <c r="D139" s="83"/>
      <c r="E139" s="119" t="s">
        <v>297</v>
      </c>
      <c r="F139" s="8"/>
      <c r="G139" s="9"/>
      <c r="H139" s="213"/>
      <c r="I139" s="9"/>
      <c r="J139" s="40" t="str">
        <f t="shared" si="25"/>
        <v/>
      </c>
      <c r="K139" s="40" t="str">
        <f t="shared" si="26"/>
        <v/>
      </c>
      <c r="L139" s="181" t="s">
        <v>344</v>
      </c>
    </row>
    <row r="140" spans="2:12" ht="42.6" customHeight="1" x14ac:dyDescent="0.25">
      <c r="B140" s="84"/>
      <c r="C140" s="85" t="s">
        <v>128</v>
      </c>
      <c r="D140" s="86"/>
      <c r="E140" s="60" t="s">
        <v>180</v>
      </c>
      <c r="F140" s="60"/>
      <c r="G140" s="60"/>
      <c r="H140" s="215"/>
      <c r="I140" s="60"/>
      <c r="J140" s="40" t="str">
        <f t="shared" si="25"/>
        <v/>
      </c>
      <c r="K140" s="40" t="str">
        <f t="shared" si="26"/>
        <v/>
      </c>
      <c r="L140" s="132" t="s">
        <v>344</v>
      </c>
    </row>
    <row r="141" spans="2:12" ht="30" customHeight="1" x14ac:dyDescent="0.25">
      <c r="B141" s="84"/>
      <c r="C141" s="85"/>
      <c r="D141" s="86" t="s">
        <v>5</v>
      </c>
      <c r="E141" s="159" t="s">
        <v>160</v>
      </c>
      <c r="F141" s="13"/>
      <c r="G141" s="14"/>
      <c r="H141" s="203"/>
      <c r="I141" s="14"/>
      <c r="J141" s="40" t="str">
        <f t="shared" si="25"/>
        <v/>
      </c>
      <c r="K141" s="40" t="str">
        <f t="shared" si="26"/>
        <v/>
      </c>
      <c r="L141" s="132" t="s">
        <v>344</v>
      </c>
    </row>
    <row r="142" spans="2:12" ht="30" customHeight="1" x14ac:dyDescent="0.25">
      <c r="B142" s="84"/>
      <c r="C142" s="85"/>
      <c r="D142" s="160">
        <v>1</v>
      </c>
      <c r="E142" s="17" t="s">
        <v>27</v>
      </c>
      <c r="F142" s="13">
        <v>1</v>
      </c>
      <c r="G142" s="14" t="s">
        <v>33</v>
      </c>
      <c r="H142" s="203">
        <v>9000000</v>
      </c>
      <c r="I142" s="39">
        <f t="shared" ref="I142:I144" si="27">IF(H142="","",11)</f>
        <v>11</v>
      </c>
      <c r="J142" s="40">
        <f t="shared" si="25"/>
        <v>990000</v>
      </c>
      <c r="K142" s="40">
        <f t="shared" si="26"/>
        <v>9990000</v>
      </c>
      <c r="L142" s="132" t="s">
        <v>391</v>
      </c>
    </row>
    <row r="143" spans="2:12" ht="30" customHeight="1" x14ac:dyDescent="0.25">
      <c r="B143" s="84"/>
      <c r="C143" s="85"/>
      <c r="D143" s="160">
        <v>2</v>
      </c>
      <c r="E143" s="17" t="s">
        <v>161</v>
      </c>
      <c r="F143" s="13">
        <v>325</v>
      </c>
      <c r="G143" s="14" t="s">
        <v>54</v>
      </c>
      <c r="H143" s="203">
        <v>13500</v>
      </c>
      <c r="I143" s="39">
        <f t="shared" si="27"/>
        <v>11</v>
      </c>
      <c r="J143" s="40">
        <f t="shared" si="25"/>
        <v>482625</v>
      </c>
      <c r="K143" s="40">
        <f t="shared" si="26"/>
        <v>4870125</v>
      </c>
      <c r="L143" s="132" t="s">
        <v>392</v>
      </c>
    </row>
    <row r="144" spans="2:12" ht="30" customHeight="1" x14ac:dyDescent="0.25">
      <c r="B144" s="84"/>
      <c r="C144" s="85"/>
      <c r="D144" s="160">
        <v>3</v>
      </c>
      <c r="E144" s="17" t="s">
        <v>162</v>
      </c>
      <c r="F144" s="13">
        <v>325</v>
      </c>
      <c r="G144" s="14" t="s">
        <v>54</v>
      </c>
      <c r="H144" s="203">
        <v>31500</v>
      </c>
      <c r="I144" s="39">
        <f t="shared" si="27"/>
        <v>11</v>
      </c>
      <c r="J144" s="40">
        <f t="shared" si="25"/>
        <v>1126125</v>
      </c>
      <c r="K144" s="40">
        <f t="shared" si="26"/>
        <v>11363625</v>
      </c>
      <c r="L144" s="132" t="s">
        <v>393</v>
      </c>
    </row>
    <row r="145" spans="2:12" ht="30" customHeight="1" x14ac:dyDescent="0.25">
      <c r="B145" s="84"/>
      <c r="C145" s="85"/>
      <c r="D145" s="86" t="s">
        <v>6</v>
      </c>
      <c r="E145" s="159" t="s">
        <v>118</v>
      </c>
      <c r="F145" s="13"/>
      <c r="G145" s="14"/>
      <c r="H145" s="203"/>
      <c r="I145" s="14"/>
      <c r="J145" s="40" t="str">
        <f t="shared" si="25"/>
        <v/>
      </c>
      <c r="K145" s="40" t="str">
        <f t="shared" si="26"/>
        <v/>
      </c>
      <c r="L145" s="132" t="s">
        <v>344</v>
      </c>
    </row>
    <row r="146" spans="2:12" ht="40.049999999999997" customHeight="1" x14ac:dyDescent="0.25">
      <c r="B146" s="84"/>
      <c r="C146" s="85"/>
      <c r="D146" s="160">
        <v>1</v>
      </c>
      <c r="E146" s="17" t="s">
        <v>152</v>
      </c>
      <c r="F146" s="13">
        <v>18</v>
      </c>
      <c r="G146" s="14" t="s">
        <v>57</v>
      </c>
      <c r="H146" s="203">
        <v>900000</v>
      </c>
      <c r="I146" s="39">
        <f t="shared" ref="I146:I153" si="28">IF(H146="","",11)</f>
        <v>11</v>
      </c>
      <c r="J146" s="40">
        <f t="shared" si="25"/>
        <v>1782000</v>
      </c>
      <c r="K146" s="40">
        <f t="shared" si="26"/>
        <v>17982000</v>
      </c>
      <c r="L146" s="144" t="s">
        <v>394</v>
      </c>
    </row>
    <row r="147" spans="2:12" ht="54.6" customHeight="1" x14ac:dyDescent="0.25">
      <c r="B147" s="84"/>
      <c r="C147" s="85"/>
      <c r="D147" s="160">
        <f>D146+1</f>
        <v>2</v>
      </c>
      <c r="E147" s="17" t="s">
        <v>138</v>
      </c>
      <c r="F147" s="13">
        <v>1</v>
      </c>
      <c r="G147" s="14" t="s">
        <v>1</v>
      </c>
      <c r="H147" s="203">
        <v>9000000</v>
      </c>
      <c r="I147" s="39">
        <f t="shared" si="28"/>
        <v>11</v>
      </c>
      <c r="J147" s="40">
        <f t="shared" si="25"/>
        <v>990000</v>
      </c>
      <c r="K147" s="40">
        <f t="shared" si="26"/>
        <v>9990000</v>
      </c>
      <c r="L147" s="143" t="s">
        <v>335</v>
      </c>
    </row>
    <row r="148" spans="2:12" ht="40.049999999999997" customHeight="1" x14ac:dyDescent="0.25">
      <c r="B148" s="84"/>
      <c r="C148" s="85"/>
      <c r="D148" s="160">
        <f t="shared" ref="D148" si="29">D147+1</f>
        <v>3</v>
      </c>
      <c r="E148" s="16" t="s">
        <v>176</v>
      </c>
      <c r="F148" s="13">
        <v>1</v>
      </c>
      <c r="G148" s="14" t="s">
        <v>2</v>
      </c>
      <c r="H148" s="203">
        <v>4500000</v>
      </c>
      <c r="I148" s="39">
        <f t="shared" si="28"/>
        <v>11</v>
      </c>
      <c r="J148" s="40">
        <f t="shared" si="25"/>
        <v>495000</v>
      </c>
      <c r="K148" s="40">
        <f t="shared" si="26"/>
        <v>4995000</v>
      </c>
      <c r="L148" s="16" t="s">
        <v>341</v>
      </c>
    </row>
    <row r="149" spans="2:12" ht="40.049999999999997" customHeight="1" x14ac:dyDescent="0.25">
      <c r="B149" s="84"/>
      <c r="C149" s="85"/>
      <c r="D149" s="160">
        <f>D148+1</f>
        <v>4</v>
      </c>
      <c r="E149" s="17" t="s">
        <v>150</v>
      </c>
      <c r="F149" s="13">
        <v>1</v>
      </c>
      <c r="G149" s="14" t="s">
        <v>1</v>
      </c>
      <c r="H149" s="203">
        <v>9000000</v>
      </c>
      <c r="I149" s="39">
        <f t="shared" si="28"/>
        <v>11</v>
      </c>
      <c r="J149" s="40">
        <f t="shared" si="25"/>
        <v>990000</v>
      </c>
      <c r="K149" s="40">
        <f t="shared" si="26"/>
        <v>9990000</v>
      </c>
      <c r="L149" s="132" t="s">
        <v>337</v>
      </c>
    </row>
    <row r="150" spans="2:12" ht="30" customHeight="1" x14ac:dyDescent="0.25">
      <c r="B150" s="84"/>
      <c r="C150" s="85"/>
      <c r="D150" s="160">
        <f t="shared" ref="D150:D153" si="30">D149+1</f>
        <v>5</v>
      </c>
      <c r="E150" s="17" t="s">
        <v>139</v>
      </c>
      <c r="F150" s="13">
        <v>3</v>
      </c>
      <c r="G150" s="14" t="s">
        <v>2</v>
      </c>
      <c r="H150" s="203">
        <v>900000</v>
      </c>
      <c r="I150" s="39">
        <f t="shared" si="28"/>
        <v>11</v>
      </c>
      <c r="J150" s="40">
        <f t="shared" si="25"/>
        <v>297000</v>
      </c>
      <c r="K150" s="40">
        <f t="shared" si="26"/>
        <v>2997000</v>
      </c>
      <c r="L150" s="132" t="s">
        <v>395</v>
      </c>
    </row>
    <row r="151" spans="2:12" ht="40.049999999999997" customHeight="1" x14ac:dyDescent="0.25">
      <c r="B151" s="84"/>
      <c r="C151" s="85"/>
      <c r="D151" s="160">
        <f t="shared" si="30"/>
        <v>6</v>
      </c>
      <c r="E151" s="17" t="s">
        <v>298</v>
      </c>
      <c r="F151" s="13">
        <v>300</v>
      </c>
      <c r="G151" s="14" t="s">
        <v>124</v>
      </c>
      <c r="H151" s="203">
        <v>135000</v>
      </c>
      <c r="I151" s="39">
        <f t="shared" si="28"/>
        <v>11</v>
      </c>
      <c r="J151" s="40">
        <f t="shared" si="25"/>
        <v>4455000</v>
      </c>
      <c r="K151" s="40">
        <f t="shared" si="26"/>
        <v>44955000</v>
      </c>
      <c r="L151" s="134" t="s">
        <v>396</v>
      </c>
    </row>
    <row r="152" spans="2:12" ht="57" customHeight="1" x14ac:dyDescent="0.25">
      <c r="B152" s="84"/>
      <c r="C152" s="85"/>
      <c r="D152" s="160">
        <f t="shared" si="30"/>
        <v>7</v>
      </c>
      <c r="E152" s="17" t="s">
        <v>125</v>
      </c>
      <c r="F152" s="13">
        <v>320</v>
      </c>
      <c r="G152" s="14" t="s">
        <v>4</v>
      </c>
      <c r="H152" s="203">
        <v>18000</v>
      </c>
      <c r="I152" s="39">
        <f t="shared" si="28"/>
        <v>11</v>
      </c>
      <c r="J152" s="40">
        <f t="shared" si="25"/>
        <v>633600</v>
      </c>
      <c r="K152" s="40">
        <f t="shared" si="26"/>
        <v>6393600</v>
      </c>
      <c r="L152" s="134" t="s">
        <v>397</v>
      </c>
    </row>
    <row r="153" spans="2:12" ht="40.049999999999997" customHeight="1" x14ac:dyDescent="0.25">
      <c r="B153" s="84"/>
      <c r="C153" s="85"/>
      <c r="D153" s="160">
        <f t="shared" si="30"/>
        <v>8</v>
      </c>
      <c r="E153" s="17" t="s">
        <v>126</v>
      </c>
      <c r="F153" s="13">
        <v>300</v>
      </c>
      <c r="G153" s="14" t="s">
        <v>127</v>
      </c>
      <c r="H153" s="203">
        <v>13500</v>
      </c>
      <c r="I153" s="39">
        <f t="shared" si="28"/>
        <v>11</v>
      </c>
      <c r="J153" s="40">
        <f t="shared" si="25"/>
        <v>445500</v>
      </c>
      <c r="K153" s="40">
        <f t="shared" si="26"/>
        <v>4495500</v>
      </c>
      <c r="L153" s="150" t="s">
        <v>398</v>
      </c>
    </row>
    <row r="154" spans="2:12" ht="30" customHeight="1" x14ac:dyDescent="0.25">
      <c r="B154" s="84"/>
      <c r="C154" s="85"/>
      <c r="D154" s="86" t="s">
        <v>7</v>
      </c>
      <c r="E154" s="159" t="s">
        <v>197</v>
      </c>
      <c r="F154" s="13"/>
      <c r="G154" s="14"/>
      <c r="H154" s="203"/>
      <c r="I154" s="14"/>
      <c r="J154" s="40" t="str">
        <f t="shared" si="25"/>
        <v/>
      </c>
      <c r="K154" s="40" t="str">
        <f t="shared" si="26"/>
        <v/>
      </c>
      <c r="L154" s="132" t="s">
        <v>344</v>
      </c>
    </row>
    <row r="155" spans="2:12" ht="74.400000000000006" customHeight="1" x14ac:dyDescent="0.25">
      <c r="B155" s="84"/>
      <c r="C155" s="85"/>
      <c r="D155" s="160">
        <v>1</v>
      </c>
      <c r="E155" s="17" t="s">
        <v>116</v>
      </c>
      <c r="F155" s="13">
        <v>1</v>
      </c>
      <c r="G155" s="14" t="s">
        <v>0</v>
      </c>
      <c r="H155" s="203">
        <v>6750000</v>
      </c>
      <c r="I155" s="39">
        <f t="shared" ref="I155:I156" si="31">IF(H155="","",11)</f>
        <v>11</v>
      </c>
      <c r="J155" s="40">
        <f t="shared" si="25"/>
        <v>742500</v>
      </c>
      <c r="K155" s="40">
        <f t="shared" si="26"/>
        <v>7492500</v>
      </c>
      <c r="L155" s="16" t="s">
        <v>399</v>
      </c>
    </row>
    <row r="156" spans="2:12" ht="74.400000000000006" customHeight="1" x14ac:dyDescent="0.25">
      <c r="B156" s="84"/>
      <c r="C156" s="85"/>
      <c r="D156" s="160">
        <v>2</v>
      </c>
      <c r="E156" s="17" t="s">
        <v>129</v>
      </c>
      <c r="F156" s="13">
        <v>1</v>
      </c>
      <c r="G156" s="14" t="s">
        <v>0</v>
      </c>
      <c r="H156" s="203">
        <v>13500000</v>
      </c>
      <c r="I156" s="39">
        <f t="shared" si="31"/>
        <v>11</v>
      </c>
      <c r="J156" s="40">
        <f t="shared" si="25"/>
        <v>1485000</v>
      </c>
      <c r="K156" s="40">
        <f t="shared" si="26"/>
        <v>14985000</v>
      </c>
      <c r="L156" s="16" t="s">
        <v>399</v>
      </c>
    </row>
    <row r="157" spans="2:12" ht="30" customHeight="1" x14ac:dyDescent="0.25">
      <c r="B157" s="84"/>
      <c r="C157" s="85"/>
      <c r="D157" s="86" t="s">
        <v>8</v>
      </c>
      <c r="E157" s="159" t="s">
        <v>53</v>
      </c>
      <c r="F157" s="13"/>
      <c r="G157" s="14"/>
      <c r="H157" s="203"/>
      <c r="I157" s="14"/>
      <c r="J157" s="40" t="str">
        <f t="shared" si="25"/>
        <v/>
      </c>
      <c r="K157" s="40" t="str">
        <f t="shared" si="26"/>
        <v/>
      </c>
      <c r="L157" s="132" t="s">
        <v>344</v>
      </c>
    </row>
    <row r="158" spans="2:12" ht="30" customHeight="1" x14ac:dyDescent="0.25">
      <c r="B158" s="84"/>
      <c r="C158" s="85"/>
      <c r="D158" s="160">
        <v>1</v>
      </c>
      <c r="E158" s="17" t="s">
        <v>28</v>
      </c>
      <c r="F158" s="13">
        <v>1</v>
      </c>
      <c r="G158" s="14" t="s">
        <v>13</v>
      </c>
      <c r="H158" s="203">
        <v>1350000</v>
      </c>
      <c r="I158" s="39">
        <f t="shared" ref="I158:I163" si="32">IF(H158="","",11)</f>
        <v>11</v>
      </c>
      <c r="J158" s="40">
        <f t="shared" si="25"/>
        <v>148500</v>
      </c>
      <c r="K158" s="40">
        <f t="shared" si="26"/>
        <v>1498500</v>
      </c>
      <c r="L158" s="132" t="s">
        <v>400</v>
      </c>
    </row>
    <row r="159" spans="2:12" ht="30" customHeight="1" x14ac:dyDescent="0.25">
      <c r="B159" s="84"/>
      <c r="C159" s="85"/>
      <c r="D159" s="160">
        <f>D158+1</f>
        <v>2</v>
      </c>
      <c r="E159" s="17" t="s">
        <v>145</v>
      </c>
      <c r="F159" s="13">
        <v>3</v>
      </c>
      <c r="G159" s="14" t="s">
        <v>13</v>
      </c>
      <c r="H159" s="203">
        <v>540000</v>
      </c>
      <c r="I159" s="39">
        <f t="shared" si="32"/>
        <v>11</v>
      </c>
      <c r="J159" s="40">
        <f t="shared" si="25"/>
        <v>178200</v>
      </c>
      <c r="K159" s="40">
        <f t="shared" si="26"/>
        <v>1798200</v>
      </c>
      <c r="L159" s="132" t="s">
        <v>401</v>
      </c>
    </row>
    <row r="160" spans="2:12" ht="30" customHeight="1" x14ac:dyDescent="0.25">
      <c r="B160" s="84"/>
      <c r="C160" s="85"/>
      <c r="D160" s="160">
        <f t="shared" ref="D160:D163" si="33">D159+1</f>
        <v>3</v>
      </c>
      <c r="E160" s="17" t="s">
        <v>134</v>
      </c>
      <c r="F160" s="13">
        <v>1</v>
      </c>
      <c r="G160" s="14" t="s">
        <v>13</v>
      </c>
      <c r="H160" s="203">
        <v>2700000</v>
      </c>
      <c r="I160" s="39">
        <f t="shared" si="32"/>
        <v>11</v>
      </c>
      <c r="J160" s="40">
        <f t="shared" si="25"/>
        <v>297000</v>
      </c>
      <c r="K160" s="40">
        <f t="shared" si="26"/>
        <v>2997000</v>
      </c>
      <c r="L160" s="132" t="s">
        <v>400</v>
      </c>
    </row>
    <row r="161" spans="2:12" ht="30" customHeight="1" x14ac:dyDescent="0.25">
      <c r="B161" s="84"/>
      <c r="C161" s="85"/>
      <c r="D161" s="160">
        <f t="shared" si="33"/>
        <v>4</v>
      </c>
      <c r="E161" s="17" t="s">
        <v>141</v>
      </c>
      <c r="F161" s="13">
        <v>3</v>
      </c>
      <c r="G161" s="14" t="s">
        <v>13</v>
      </c>
      <c r="H161" s="203">
        <v>4500000</v>
      </c>
      <c r="I161" s="39">
        <f t="shared" si="32"/>
        <v>11</v>
      </c>
      <c r="J161" s="40">
        <f t="shared" si="25"/>
        <v>1485000</v>
      </c>
      <c r="K161" s="40">
        <f t="shared" si="26"/>
        <v>14985000</v>
      </c>
      <c r="L161" s="132" t="s">
        <v>402</v>
      </c>
    </row>
    <row r="162" spans="2:12" ht="30" customHeight="1" x14ac:dyDescent="0.25">
      <c r="B162" s="84"/>
      <c r="C162" s="85"/>
      <c r="D162" s="160">
        <f t="shared" si="33"/>
        <v>5</v>
      </c>
      <c r="E162" s="17" t="s">
        <v>142</v>
      </c>
      <c r="F162" s="13">
        <v>5</v>
      </c>
      <c r="G162" s="14" t="s">
        <v>13</v>
      </c>
      <c r="H162" s="203">
        <v>1800000</v>
      </c>
      <c r="I162" s="39">
        <f t="shared" si="32"/>
        <v>11</v>
      </c>
      <c r="J162" s="40">
        <f t="shared" si="25"/>
        <v>990000</v>
      </c>
      <c r="K162" s="40">
        <f t="shared" si="26"/>
        <v>9990000</v>
      </c>
      <c r="L162" s="132" t="s">
        <v>403</v>
      </c>
    </row>
    <row r="163" spans="2:12" ht="30" customHeight="1" thickBot="1" x14ac:dyDescent="0.3">
      <c r="B163" s="161"/>
      <c r="C163" s="162"/>
      <c r="D163" s="163">
        <f t="shared" si="33"/>
        <v>6</v>
      </c>
      <c r="E163" s="18" t="s">
        <v>70</v>
      </c>
      <c r="F163" s="19">
        <v>4</v>
      </c>
      <c r="G163" s="20" t="s">
        <v>13</v>
      </c>
      <c r="H163" s="216">
        <v>225000</v>
      </c>
      <c r="I163" s="39">
        <f t="shared" si="32"/>
        <v>11</v>
      </c>
      <c r="J163" s="40">
        <f t="shared" si="25"/>
        <v>99000</v>
      </c>
      <c r="K163" s="40">
        <f t="shared" si="26"/>
        <v>999000</v>
      </c>
      <c r="L163" s="132" t="s">
        <v>404</v>
      </c>
    </row>
    <row r="164" spans="2:12" ht="16.8" thickBot="1" x14ac:dyDescent="0.3">
      <c r="B164" s="153"/>
      <c r="C164" s="154"/>
      <c r="D164" s="154"/>
      <c r="E164" s="6"/>
      <c r="F164" s="3"/>
      <c r="G164" s="4"/>
      <c r="H164" s="217"/>
      <c r="I164" s="4"/>
      <c r="J164" s="40" t="str">
        <f t="shared" si="25"/>
        <v/>
      </c>
      <c r="K164" s="40" t="str">
        <f t="shared" si="26"/>
        <v/>
      </c>
      <c r="L164" s="183" t="s">
        <v>344</v>
      </c>
    </row>
    <row r="165" spans="2:12" ht="27" customHeight="1" x14ac:dyDescent="0.25">
      <c r="B165" s="81"/>
      <c r="C165" s="82" t="s">
        <v>130</v>
      </c>
      <c r="D165" s="83"/>
      <c r="E165" s="119" t="s">
        <v>181</v>
      </c>
      <c r="F165" s="8"/>
      <c r="G165" s="9"/>
      <c r="H165" s="213"/>
      <c r="I165" s="9"/>
      <c r="J165" s="40" t="str">
        <f t="shared" si="25"/>
        <v/>
      </c>
      <c r="K165" s="40" t="str">
        <f t="shared" si="26"/>
        <v/>
      </c>
      <c r="L165" s="181" t="s">
        <v>344</v>
      </c>
    </row>
    <row r="166" spans="2:12" ht="27" customHeight="1" x14ac:dyDescent="0.25">
      <c r="B166" s="84"/>
      <c r="C166" s="85"/>
      <c r="D166" s="169" t="s">
        <v>5</v>
      </c>
      <c r="E166" s="166" t="s">
        <v>121</v>
      </c>
      <c r="F166" s="165"/>
      <c r="G166" s="165"/>
      <c r="H166" s="218"/>
      <c r="I166" s="165"/>
      <c r="J166" s="40" t="str">
        <f t="shared" si="25"/>
        <v/>
      </c>
      <c r="K166" s="40" t="str">
        <f t="shared" si="26"/>
        <v/>
      </c>
      <c r="L166" s="132" t="s">
        <v>344</v>
      </c>
    </row>
    <row r="167" spans="2:12" ht="37.049999999999997" customHeight="1" x14ac:dyDescent="0.25">
      <c r="B167" s="84"/>
      <c r="C167" s="85"/>
      <c r="D167" s="110">
        <v>1</v>
      </c>
      <c r="E167" s="16" t="s">
        <v>136</v>
      </c>
      <c r="F167" s="35">
        <v>300</v>
      </c>
      <c r="G167" s="61" t="s">
        <v>11</v>
      </c>
      <c r="H167" s="207">
        <v>360000</v>
      </c>
      <c r="I167" s="39">
        <f t="shared" ref="I167:I230" si="34">IF(H167="","",11)</f>
        <v>11</v>
      </c>
      <c r="J167" s="40">
        <f t="shared" si="25"/>
        <v>11880000</v>
      </c>
      <c r="K167" s="40">
        <f t="shared" si="26"/>
        <v>119880000</v>
      </c>
      <c r="L167" s="132" t="s">
        <v>405</v>
      </c>
    </row>
    <row r="168" spans="2:12" ht="27" customHeight="1" x14ac:dyDescent="0.25">
      <c r="B168" s="84"/>
      <c r="C168" s="85"/>
      <c r="D168" s="169" t="s">
        <v>6</v>
      </c>
      <c r="E168" s="166" t="s">
        <v>118</v>
      </c>
      <c r="F168" s="165"/>
      <c r="G168" s="165"/>
      <c r="H168" s="218"/>
      <c r="I168" s="39" t="str">
        <f t="shared" si="34"/>
        <v/>
      </c>
      <c r="J168" s="40" t="str">
        <f t="shared" si="25"/>
        <v/>
      </c>
      <c r="K168" s="40" t="str">
        <f t="shared" si="26"/>
        <v/>
      </c>
      <c r="L168" s="132" t="s">
        <v>344</v>
      </c>
    </row>
    <row r="169" spans="2:12" ht="37.049999999999997" customHeight="1" x14ac:dyDescent="0.25">
      <c r="B169" s="84"/>
      <c r="C169" s="85"/>
      <c r="D169" s="110">
        <v>1</v>
      </c>
      <c r="E169" s="16" t="s">
        <v>137</v>
      </c>
      <c r="F169" s="35">
        <v>24</v>
      </c>
      <c r="G169" s="61" t="s">
        <v>57</v>
      </c>
      <c r="H169" s="207">
        <v>900000</v>
      </c>
      <c r="I169" s="39">
        <f t="shared" si="34"/>
        <v>11</v>
      </c>
      <c r="J169" s="40">
        <f t="shared" si="25"/>
        <v>2376000</v>
      </c>
      <c r="K169" s="40">
        <f t="shared" si="26"/>
        <v>23976000</v>
      </c>
      <c r="L169" s="144" t="s">
        <v>406</v>
      </c>
    </row>
    <row r="170" spans="2:12" ht="49.8" customHeight="1" x14ac:dyDescent="0.25">
      <c r="B170" s="84"/>
      <c r="C170" s="85"/>
      <c r="D170" s="110">
        <f>D169+1</f>
        <v>2</v>
      </c>
      <c r="E170" s="12" t="s">
        <v>138</v>
      </c>
      <c r="F170" s="35">
        <v>1</v>
      </c>
      <c r="G170" s="35" t="s">
        <v>1</v>
      </c>
      <c r="H170" s="207">
        <v>9000000</v>
      </c>
      <c r="I170" s="39">
        <f t="shared" si="34"/>
        <v>11</v>
      </c>
      <c r="J170" s="40">
        <f t="shared" si="25"/>
        <v>990000</v>
      </c>
      <c r="K170" s="40">
        <f t="shared" si="26"/>
        <v>9990000</v>
      </c>
      <c r="L170" s="143" t="s">
        <v>335</v>
      </c>
    </row>
    <row r="171" spans="2:12" ht="37.049999999999997" customHeight="1" x14ac:dyDescent="0.25">
      <c r="B171" s="84"/>
      <c r="C171" s="85"/>
      <c r="D171" s="110">
        <f>D170+1</f>
        <v>3</v>
      </c>
      <c r="E171" s="12" t="s">
        <v>123</v>
      </c>
      <c r="F171" s="35">
        <v>1</v>
      </c>
      <c r="G171" s="35" t="s">
        <v>1</v>
      </c>
      <c r="H171" s="207">
        <v>9000000</v>
      </c>
      <c r="I171" s="39">
        <f t="shared" si="34"/>
        <v>11</v>
      </c>
      <c r="J171" s="40">
        <f t="shared" si="25"/>
        <v>990000</v>
      </c>
      <c r="K171" s="40">
        <f t="shared" si="26"/>
        <v>9990000</v>
      </c>
      <c r="L171" s="132" t="s">
        <v>337</v>
      </c>
    </row>
    <row r="172" spans="2:12" ht="27" customHeight="1" x14ac:dyDescent="0.25">
      <c r="B172" s="84"/>
      <c r="C172" s="85"/>
      <c r="D172" s="110">
        <f t="shared" ref="D172" si="35">D171+1</f>
        <v>4</v>
      </c>
      <c r="E172" s="12" t="s">
        <v>139</v>
      </c>
      <c r="F172" s="35">
        <v>20</v>
      </c>
      <c r="G172" s="35" t="s">
        <v>2</v>
      </c>
      <c r="H172" s="207">
        <v>900000</v>
      </c>
      <c r="I172" s="39">
        <f t="shared" si="34"/>
        <v>11</v>
      </c>
      <c r="J172" s="40">
        <f t="shared" si="25"/>
        <v>1980000</v>
      </c>
      <c r="K172" s="40">
        <f t="shared" si="26"/>
        <v>19980000</v>
      </c>
      <c r="L172" s="132" t="s">
        <v>407</v>
      </c>
    </row>
    <row r="173" spans="2:12" ht="27" customHeight="1" x14ac:dyDescent="0.25">
      <c r="B173" s="84"/>
      <c r="C173" s="85"/>
      <c r="D173" s="169" t="s">
        <v>7</v>
      </c>
      <c r="E173" s="168" t="s">
        <v>196</v>
      </c>
      <c r="F173" s="165"/>
      <c r="G173" s="165"/>
      <c r="H173" s="218"/>
      <c r="I173" s="39" t="str">
        <f t="shared" si="34"/>
        <v/>
      </c>
      <c r="J173" s="40" t="str">
        <f t="shared" si="25"/>
        <v/>
      </c>
      <c r="K173" s="40" t="str">
        <f t="shared" si="26"/>
        <v/>
      </c>
      <c r="L173" s="132" t="s">
        <v>344</v>
      </c>
    </row>
    <row r="174" spans="2:12" ht="70.2" customHeight="1" x14ac:dyDescent="0.25">
      <c r="B174" s="84"/>
      <c r="C174" s="85"/>
      <c r="D174" s="110">
        <v>1</v>
      </c>
      <c r="E174" s="16" t="s">
        <v>116</v>
      </c>
      <c r="F174" s="35">
        <v>1</v>
      </c>
      <c r="G174" s="61" t="s">
        <v>0</v>
      </c>
      <c r="H174" s="207">
        <v>6750000</v>
      </c>
      <c r="I174" s="39">
        <f t="shared" si="34"/>
        <v>11</v>
      </c>
      <c r="J174" s="40">
        <f t="shared" si="25"/>
        <v>742500</v>
      </c>
      <c r="K174" s="40">
        <f t="shared" si="26"/>
        <v>7492500</v>
      </c>
      <c r="L174" s="16" t="s">
        <v>399</v>
      </c>
    </row>
    <row r="175" spans="2:12" ht="70.2" customHeight="1" x14ac:dyDescent="0.25">
      <c r="B175" s="84"/>
      <c r="C175" s="85"/>
      <c r="D175" s="110">
        <v>2</v>
      </c>
      <c r="E175" s="16" t="s">
        <v>129</v>
      </c>
      <c r="F175" s="35">
        <v>1</v>
      </c>
      <c r="G175" s="61" t="s">
        <v>0</v>
      </c>
      <c r="H175" s="207">
        <v>13500000</v>
      </c>
      <c r="I175" s="39">
        <f t="shared" si="34"/>
        <v>11</v>
      </c>
      <c r="J175" s="40">
        <f t="shared" si="25"/>
        <v>1485000</v>
      </c>
      <c r="K175" s="40">
        <f t="shared" si="26"/>
        <v>14985000</v>
      </c>
      <c r="L175" s="16" t="s">
        <v>399</v>
      </c>
    </row>
    <row r="176" spans="2:12" ht="25.05" customHeight="1" x14ac:dyDescent="0.25">
      <c r="B176" s="84"/>
      <c r="C176" s="85"/>
      <c r="D176" s="169" t="s">
        <v>8</v>
      </c>
      <c r="E176" s="166" t="s">
        <v>53</v>
      </c>
      <c r="F176" s="165"/>
      <c r="G176" s="165"/>
      <c r="H176" s="218"/>
      <c r="I176" s="39" t="str">
        <f t="shared" si="34"/>
        <v/>
      </c>
      <c r="J176" s="40" t="str">
        <f t="shared" si="25"/>
        <v/>
      </c>
      <c r="K176" s="40" t="str">
        <f t="shared" si="26"/>
        <v/>
      </c>
      <c r="L176" s="132" t="s">
        <v>344</v>
      </c>
    </row>
    <row r="177" spans="2:13" ht="25.05" customHeight="1" x14ac:dyDescent="0.25">
      <c r="B177" s="84"/>
      <c r="C177" s="85"/>
      <c r="D177" s="110">
        <v>1</v>
      </c>
      <c r="E177" s="16" t="s">
        <v>28</v>
      </c>
      <c r="F177" s="35">
        <v>1</v>
      </c>
      <c r="G177" s="61" t="s">
        <v>13</v>
      </c>
      <c r="H177" s="207">
        <v>1350000</v>
      </c>
      <c r="I177" s="39">
        <f t="shared" si="34"/>
        <v>11</v>
      </c>
      <c r="J177" s="40">
        <f t="shared" si="25"/>
        <v>148500</v>
      </c>
      <c r="K177" s="40">
        <f t="shared" si="26"/>
        <v>1498500</v>
      </c>
      <c r="L177" s="132" t="s">
        <v>400</v>
      </c>
    </row>
    <row r="178" spans="2:13" ht="25.05" customHeight="1" x14ac:dyDescent="0.25">
      <c r="B178" s="84"/>
      <c r="C178" s="85"/>
      <c r="D178" s="110">
        <f>D177+1</f>
        <v>2</v>
      </c>
      <c r="E178" s="16" t="s">
        <v>145</v>
      </c>
      <c r="F178" s="35">
        <v>3</v>
      </c>
      <c r="G178" s="61" t="s">
        <v>13</v>
      </c>
      <c r="H178" s="207">
        <v>540000</v>
      </c>
      <c r="I178" s="39">
        <f t="shared" si="34"/>
        <v>11</v>
      </c>
      <c r="J178" s="40">
        <f t="shared" si="25"/>
        <v>178200</v>
      </c>
      <c r="K178" s="40">
        <f t="shared" si="26"/>
        <v>1798200</v>
      </c>
      <c r="L178" s="132" t="s">
        <v>401</v>
      </c>
    </row>
    <row r="179" spans="2:13" ht="25.05" customHeight="1" x14ac:dyDescent="0.25">
      <c r="B179" s="84"/>
      <c r="C179" s="85"/>
      <c r="D179" s="110">
        <f t="shared" ref="D179:D182" si="36">D178+1</f>
        <v>3</v>
      </c>
      <c r="E179" s="16" t="s">
        <v>134</v>
      </c>
      <c r="F179" s="35">
        <v>1</v>
      </c>
      <c r="G179" s="61" t="s">
        <v>13</v>
      </c>
      <c r="H179" s="207">
        <v>2700000</v>
      </c>
      <c r="I179" s="39">
        <f t="shared" si="34"/>
        <v>11</v>
      </c>
      <c r="J179" s="40">
        <f t="shared" si="25"/>
        <v>297000</v>
      </c>
      <c r="K179" s="40">
        <f t="shared" si="26"/>
        <v>2997000</v>
      </c>
      <c r="L179" s="132" t="s">
        <v>400</v>
      </c>
    </row>
    <row r="180" spans="2:13" ht="25.05" customHeight="1" x14ac:dyDescent="0.25">
      <c r="B180" s="84"/>
      <c r="C180" s="85"/>
      <c r="D180" s="110">
        <f t="shared" si="36"/>
        <v>4</v>
      </c>
      <c r="E180" s="12" t="s">
        <v>141</v>
      </c>
      <c r="F180" s="35">
        <v>3</v>
      </c>
      <c r="G180" s="35" t="s">
        <v>13</v>
      </c>
      <c r="H180" s="207">
        <v>4500000</v>
      </c>
      <c r="I180" s="39">
        <f t="shared" si="34"/>
        <v>11</v>
      </c>
      <c r="J180" s="40">
        <f t="shared" si="25"/>
        <v>1485000</v>
      </c>
      <c r="K180" s="40">
        <f t="shared" si="26"/>
        <v>14985000</v>
      </c>
      <c r="L180" s="132" t="s">
        <v>402</v>
      </c>
    </row>
    <row r="181" spans="2:13" ht="25.05" customHeight="1" x14ac:dyDescent="0.25">
      <c r="B181" s="84"/>
      <c r="C181" s="85"/>
      <c r="D181" s="110">
        <f t="shared" si="36"/>
        <v>5</v>
      </c>
      <c r="E181" s="12" t="s">
        <v>142</v>
      </c>
      <c r="F181" s="35">
        <v>5</v>
      </c>
      <c r="G181" s="35" t="s">
        <v>13</v>
      </c>
      <c r="H181" s="207">
        <v>1800000</v>
      </c>
      <c r="I181" s="39">
        <f t="shared" si="34"/>
        <v>11</v>
      </c>
      <c r="J181" s="40">
        <f t="shared" si="25"/>
        <v>990000</v>
      </c>
      <c r="K181" s="40">
        <f t="shared" si="26"/>
        <v>9990000</v>
      </c>
      <c r="L181" s="132" t="s">
        <v>403</v>
      </c>
    </row>
    <row r="182" spans="2:13" ht="25.05" customHeight="1" thickBot="1" x14ac:dyDescent="0.3">
      <c r="B182" s="170"/>
      <c r="C182" s="127"/>
      <c r="D182" s="115">
        <f t="shared" si="36"/>
        <v>6</v>
      </c>
      <c r="E182" s="57" t="s">
        <v>70</v>
      </c>
      <c r="F182" s="37">
        <v>4</v>
      </c>
      <c r="G182" s="37" t="s">
        <v>13</v>
      </c>
      <c r="H182" s="208">
        <v>225000</v>
      </c>
      <c r="I182" s="39">
        <f t="shared" si="34"/>
        <v>11</v>
      </c>
      <c r="J182" s="40">
        <f t="shared" si="25"/>
        <v>99000</v>
      </c>
      <c r="K182" s="40">
        <f t="shared" si="26"/>
        <v>999000</v>
      </c>
      <c r="L182" s="132" t="s">
        <v>404</v>
      </c>
    </row>
    <row r="183" spans="2:13" ht="16.8" thickBot="1" x14ac:dyDescent="0.3">
      <c r="B183" s="153"/>
      <c r="C183" s="154"/>
      <c r="D183" s="154"/>
      <c r="E183" s="6"/>
      <c r="F183" s="3"/>
      <c r="G183" s="4"/>
      <c r="H183" s="217"/>
      <c r="I183" s="39" t="str">
        <f t="shared" si="34"/>
        <v/>
      </c>
      <c r="J183" s="40" t="str">
        <f t="shared" si="25"/>
        <v/>
      </c>
      <c r="K183" s="40" t="str">
        <f t="shared" si="26"/>
        <v/>
      </c>
      <c r="L183" s="183" t="s">
        <v>344</v>
      </c>
    </row>
    <row r="184" spans="2:13" ht="30" customHeight="1" x14ac:dyDescent="0.25">
      <c r="B184" s="81"/>
      <c r="C184" s="82" t="s">
        <v>209</v>
      </c>
      <c r="D184" s="83"/>
      <c r="E184" s="119" t="s">
        <v>158</v>
      </c>
      <c r="F184" s="8"/>
      <c r="G184" s="9"/>
      <c r="H184" s="213"/>
      <c r="I184" s="39" t="str">
        <f t="shared" si="34"/>
        <v/>
      </c>
      <c r="J184" s="40" t="str">
        <f t="shared" si="25"/>
        <v/>
      </c>
      <c r="K184" s="40" t="str">
        <f t="shared" si="26"/>
        <v/>
      </c>
      <c r="L184" s="181" t="s">
        <v>344</v>
      </c>
    </row>
    <row r="185" spans="2:13" ht="30" customHeight="1" x14ac:dyDescent="0.25">
      <c r="B185" s="84"/>
      <c r="C185" s="85"/>
      <c r="D185" s="169" t="s">
        <v>5</v>
      </c>
      <c r="E185" s="166" t="s">
        <v>121</v>
      </c>
      <c r="F185" s="165"/>
      <c r="G185" s="165"/>
      <c r="H185" s="218"/>
      <c r="I185" s="39" t="str">
        <f t="shared" si="34"/>
        <v/>
      </c>
      <c r="J185" s="40" t="str">
        <f t="shared" si="25"/>
        <v/>
      </c>
      <c r="K185" s="40" t="str">
        <f t="shared" si="26"/>
        <v/>
      </c>
      <c r="L185" s="132" t="s">
        <v>344</v>
      </c>
    </row>
    <row r="186" spans="2:13" ht="40.049999999999997" customHeight="1" x14ac:dyDescent="0.25">
      <c r="B186" s="84"/>
      <c r="C186" s="85"/>
      <c r="D186" s="110">
        <v>1</v>
      </c>
      <c r="E186" s="16" t="s">
        <v>149</v>
      </c>
      <c r="F186" s="35">
        <v>100</v>
      </c>
      <c r="G186" s="61" t="s">
        <v>11</v>
      </c>
      <c r="H186" s="207">
        <v>300000</v>
      </c>
      <c r="I186" s="39">
        <f t="shared" si="34"/>
        <v>11</v>
      </c>
      <c r="J186" s="40">
        <f t="shared" si="25"/>
        <v>3300000</v>
      </c>
      <c r="K186" s="40">
        <f t="shared" si="26"/>
        <v>33300000</v>
      </c>
      <c r="L186" s="132" t="s">
        <v>408</v>
      </c>
    </row>
    <row r="187" spans="2:13" ht="30" customHeight="1" x14ac:dyDescent="0.25">
      <c r="B187" s="84"/>
      <c r="C187" s="85"/>
      <c r="D187" s="169" t="s">
        <v>6</v>
      </c>
      <c r="E187" s="166" t="s">
        <v>118</v>
      </c>
      <c r="F187" s="165"/>
      <c r="G187" s="165"/>
      <c r="H187" s="218"/>
      <c r="I187" s="39" t="str">
        <f t="shared" si="34"/>
        <v/>
      </c>
      <c r="J187" s="40" t="str">
        <f t="shared" si="25"/>
        <v/>
      </c>
      <c r="K187" s="40" t="str">
        <f t="shared" si="26"/>
        <v/>
      </c>
      <c r="L187" s="132" t="s">
        <v>344</v>
      </c>
    </row>
    <row r="188" spans="2:13" ht="40.049999999999997" customHeight="1" x14ac:dyDescent="0.25">
      <c r="B188" s="84"/>
      <c r="C188" s="85"/>
      <c r="D188" s="110">
        <v>1</v>
      </c>
      <c r="E188" s="16" t="s">
        <v>156</v>
      </c>
      <c r="F188" s="35">
        <v>12</v>
      </c>
      <c r="G188" s="61" t="s">
        <v>57</v>
      </c>
      <c r="H188" s="207">
        <v>900000</v>
      </c>
      <c r="I188" s="39">
        <f t="shared" si="34"/>
        <v>11</v>
      </c>
      <c r="J188" s="40">
        <f t="shared" si="25"/>
        <v>1188000</v>
      </c>
      <c r="K188" s="40">
        <f t="shared" si="26"/>
        <v>11988000</v>
      </c>
      <c r="L188" s="144" t="s">
        <v>409</v>
      </c>
    </row>
    <row r="189" spans="2:13" ht="55.2" customHeight="1" x14ac:dyDescent="0.25">
      <c r="B189" s="84"/>
      <c r="C189" s="85"/>
      <c r="D189" s="110">
        <f>D188+1</f>
        <v>2</v>
      </c>
      <c r="E189" s="12" t="s">
        <v>122</v>
      </c>
      <c r="F189" s="35">
        <v>1</v>
      </c>
      <c r="G189" s="35" t="s">
        <v>1</v>
      </c>
      <c r="H189" s="207">
        <v>4500000</v>
      </c>
      <c r="I189" s="39">
        <f t="shared" si="34"/>
        <v>11</v>
      </c>
      <c r="J189" s="40">
        <f t="shared" si="25"/>
        <v>495000</v>
      </c>
      <c r="K189" s="40">
        <f t="shared" si="26"/>
        <v>4995000</v>
      </c>
      <c r="L189" s="143" t="s">
        <v>335</v>
      </c>
    </row>
    <row r="190" spans="2:13" ht="40.049999999999997" customHeight="1" x14ac:dyDescent="0.25">
      <c r="B190" s="84"/>
      <c r="C190" s="85"/>
      <c r="D190" s="110">
        <f>D189+1</f>
        <v>3</v>
      </c>
      <c r="E190" s="12" t="s">
        <v>150</v>
      </c>
      <c r="F190" s="35">
        <v>1</v>
      </c>
      <c r="G190" s="35" t="s">
        <v>1</v>
      </c>
      <c r="H190" s="207">
        <v>4500000</v>
      </c>
      <c r="I190" s="39">
        <f t="shared" si="34"/>
        <v>11</v>
      </c>
      <c r="J190" s="40">
        <f t="shared" si="25"/>
        <v>495000</v>
      </c>
      <c r="K190" s="40">
        <f t="shared" si="26"/>
        <v>4995000</v>
      </c>
      <c r="L190" s="132" t="s">
        <v>337</v>
      </c>
    </row>
    <row r="191" spans="2:13" ht="30" customHeight="1" x14ac:dyDescent="0.25">
      <c r="B191" s="84"/>
      <c r="C191" s="85"/>
      <c r="D191" s="110">
        <f t="shared" ref="D191:D195" si="37">D190+1</f>
        <v>4</v>
      </c>
      <c r="E191" s="12" t="s">
        <v>139</v>
      </c>
      <c r="F191" s="35">
        <v>3</v>
      </c>
      <c r="G191" s="35" t="s">
        <v>2</v>
      </c>
      <c r="H191" s="207">
        <v>900000</v>
      </c>
      <c r="I191" s="39">
        <f t="shared" si="34"/>
        <v>11</v>
      </c>
      <c r="J191" s="40">
        <f t="shared" si="25"/>
        <v>297000</v>
      </c>
      <c r="K191" s="40">
        <f t="shared" si="26"/>
        <v>2997000</v>
      </c>
      <c r="L191" s="132" t="s">
        <v>395</v>
      </c>
    </row>
    <row r="192" spans="2:13" ht="40.049999999999997" customHeight="1" x14ac:dyDescent="0.25">
      <c r="B192" s="84"/>
      <c r="C192" s="85"/>
      <c r="D192" s="110">
        <f t="shared" si="37"/>
        <v>5</v>
      </c>
      <c r="E192" s="12" t="s">
        <v>299</v>
      </c>
      <c r="F192" s="35">
        <v>100</v>
      </c>
      <c r="G192" s="35" t="s">
        <v>2</v>
      </c>
      <c r="H192" s="207">
        <v>157000</v>
      </c>
      <c r="I192" s="39">
        <f t="shared" si="34"/>
        <v>11</v>
      </c>
      <c r="J192" s="40">
        <f t="shared" si="25"/>
        <v>1727000</v>
      </c>
      <c r="K192" s="40">
        <f t="shared" si="26"/>
        <v>17427000</v>
      </c>
      <c r="L192" s="134" t="s">
        <v>410</v>
      </c>
      <c r="M192" s="2" t="s">
        <v>292</v>
      </c>
    </row>
    <row r="193" spans="2:12" ht="40.049999999999997" customHeight="1" x14ac:dyDescent="0.25">
      <c r="B193" s="84"/>
      <c r="C193" s="85"/>
      <c r="D193" s="110">
        <f t="shared" si="37"/>
        <v>6</v>
      </c>
      <c r="E193" s="12" t="s">
        <v>298</v>
      </c>
      <c r="F193" s="35">
        <v>100</v>
      </c>
      <c r="G193" s="35" t="s">
        <v>124</v>
      </c>
      <c r="H193" s="207">
        <v>13500</v>
      </c>
      <c r="I193" s="39">
        <f t="shared" si="34"/>
        <v>11</v>
      </c>
      <c r="J193" s="40">
        <f t="shared" si="25"/>
        <v>148500</v>
      </c>
      <c r="K193" s="40">
        <f t="shared" si="26"/>
        <v>1498500</v>
      </c>
      <c r="L193" s="134" t="s">
        <v>411</v>
      </c>
    </row>
    <row r="194" spans="2:12" ht="55.2" customHeight="1" x14ac:dyDescent="0.25">
      <c r="B194" s="84"/>
      <c r="C194" s="85"/>
      <c r="D194" s="110">
        <f t="shared" si="37"/>
        <v>7</v>
      </c>
      <c r="E194" s="12" t="s">
        <v>125</v>
      </c>
      <c r="F194" s="35">
        <v>120</v>
      </c>
      <c r="G194" s="35" t="s">
        <v>4</v>
      </c>
      <c r="H194" s="207">
        <v>18000</v>
      </c>
      <c r="I194" s="39">
        <f t="shared" si="34"/>
        <v>11</v>
      </c>
      <c r="J194" s="40">
        <f t="shared" si="25"/>
        <v>237600</v>
      </c>
      <c r="K194" s="40">
        <f t="shared" si="26"/>
        <v>2397600</v>
      </c>
      <c r="L194" s="134" t="s">
        <v>412</v>
      </c>
    </row>
    <row r="195" spans="2:12" ht="40.049999999999997" customHeight="1" x14ac:dyDescent="0.25">
      <c r="B195" s="84"/>
      <c r="C195" s="85"/>
      <c r="D195" s="110">
        <f t="shared" si="37"/>
        <v>8</v>
      </c>
      <c r="E195" s="12" t="s">
        <v>126</v>
      </c>
      <c r="F195" s="35">
        <v>100</v>
      </c>
      <c r="G195" s="35" t="s">
        <v>127</v>
      </c>
      <c r="H195" s="207">
        <v>13500</v>
      </c>
      <c r="I195" s="39">
        <f t="shared" si="34"/>
        <v>11</v>
      </c>
      <c r="J195" s="40">
        <f t="shared" si="25"/>
        <v>148500</v>
      </c>
      <c r="K195" s="40">
        <f t="shared" si="26"/>
        <v>1498500</v>
      </c>
      <c r="L195" s="150" t="s">
        <v>413</v>
      </c>
    </row>
    <row r="196" spans="2:12" ht="30" customHeight="1" x14ac:dyDescent="0.25">
      <c r="B196" s="84"/>
      <c r="C196" s="85"/>
      <c r="D196" s="169" t="s">
        <v>7</v>
      </c>
      <c r="E196" s="168" t="s">
        <v>196</v>
      </c>
      <c r="F196" s="165"/>
      <c r="G196" s="165"/>
      <c r="H196" s="218"/>
      <c r="I196" s="39" t="str">
        <f t="shared" si="34"/>
        <v/>
      </c>
      <c r="J196" s="40" t="str">
        <f t="shared" si="25"/>
        <v/>
      </c>
      <c r="K196" s="40" t="str">
        <f t="shared" si="26"/>
        <v/>
      </c>
      <c r="L196" s="132" t="s">
        <v>344</v>
      </c>
    </row>
    <row r="197" spans="2:12" x14ac:dyDescent="0.25">
      <c r="B197" s="84"/>
      <c r="C197" s="85"/>
      <c r="D197" s="110">
        <v>1</v>
      </c>
      <c r="E197" s="16" t="s">
        <v>116</v>
      </c>
      <c r="F197" s="35">
        <v>1</v>
      </c>
      <c r="G197" s="61" t="s">
        <v>0</v>
      </c>
      <c r="H197" s="207">
        <v>6750000</v>
      </c>
      <c r="I197" s="39">
        <f t="shared" si="34"/>
        <v>11</v>
      </c>
      <c r="J197" s="40">
        <f t="shared" si="25"/>
        <v>742500</v>
      </c>
      <c r="K197" s="40">
        <f t="shared" si="26"/>
        <v>7492500</v>
      </c>
      <c r="L197" s="16" t="s">
        <v>399</v>
      </c>
    </row>
    <row r="198" spans="2:12" x14ac:dyDescent="0.25">
      <c r="B198" s="84"/>
      <c r="C198" s="85"/>
      <c r="D198" s="110">
        <v>2</v>
      </c>
      <c r="E198" s="16" t="s">
        <v>129</v>
      </c>
      <c r="F198" s="35">
        <v>1</v>
      </c>
      <c r="G198" s="61" t="s">
        <v>0</v>
      </c>
      <c r="H198" s="207">
        <v>13500000</v>
      </c>
      <c r="I198" s="39">
        <f t="shared" si="34"/>
        <v>11</v>
      </c>
      <c r="J198" s="40">
        <f t="shared" si="25"/>
        <v>1485000</v>
      </c>
      <c r="K198" s="40">
        <f t="shared" si="26"/>
        <v>14985000</v>
      </c>
      <c r="L198" s="16" t="s">
        <v>399</v>
      </c>
    </row>
    <row r="199" spans="2:12" ht="30" customHeight="1" x14ac:dyDescent="0.25">
      <c r="B199" s="84"/>
      <c r="C199" s="85"/>
      <c r="D199" s="169" t="s">
        <v>8</v>
      </c>
      <c r="E199" s="166" t="s">
        <v>53</v>
      </c>
      <c r="F199" s="165"/>
      <c r="G199" s="165"/>
      <c r="H199" s="218"/>
      <c r="I199" s="39" t="str">
        <f t="shared" si="34"/>
        <v/>
      </c>
      <c r="J199" s="40" t="str">
        <f t="shared" si="25"/>
        <v/>
      </c>
      <c r="K199" s="40" t="str">
        <f t="shared" si="26"/>
        <v/>
      </c>
      <c r="L199" s="132" t="s">
        <v>344</v>
      </c>
    </row>
    <row r="200" spans="2:12" ht="30" customHeight="1" x14ac:dyDescent="0.25">
      <c r="B200" s="84"/>
      <c r="C200" s="85"/>
      <c r="D200" s="110">
        <v>1</v>
      </c>
      <c r="E200" s="16" t="s">
        <v>28</v>
      </c>
      <c r="F200" s="35">
        <v>1</v>
      </c>
      <c r="G200" s="61" t="s">
        <v>13</v>
      </c>
      <c r="H200" s="207">
        <v>1350000</v>
      </c>
      <c r="I200" s="39">
        <f t="shared" si="34"/>
        <v>11</v>
      </c>
      <c r="J200" s="40">
        <f t="shared" si="25"/>
        <v>148500</v>
      </c>
      <c r="K200" s="40">
        <f t="shared" si="26"/>
        <v>1498500</v>
      </c>
      <c r="L200" s="132" t="s">
        <v>400</v>
      </c>
    </row>
    <row r="201" spans="2:12" ht="30" customHeight="1" x14ac:dyDescent="0.25">
      <c r="B201" s="84"/>
      <c r="C201" s="85"/>
      <c r="D201" s="110">
        <f>D200+1</f>
        <v>2</v>
      </c>
      <c r="E201" s="16" t="s">
        <v>144</v>
      </c>
      <c r="F201" s="35">
        <v>1</v>
      </c>
      <c r="G201" s="61" t="s">
        <v>3</v>
      </c>
      <c r="H201" s="207">
        <v>6750000</v>
      </c>
      <c r="I201" s="39">
        <f t="shared" si="34"/>
        <v>11</v>
      </c>
      <c r="J201" s="40">
        <f t="shared" si="25"/>
        <v>742500</v>
      </c>
      <c r="K201" s="40">
        <f t="shared" si="26"/>
        <v>7492500</v>
      </c>
      <c r="L201" s="132" t="s">
        <v>414</v>
      </c>
    </row>
    <row r="202" spans="2:12" ht="30" customHeight="1" x14ac:dyDescent="0.25">
      <c r="B202" s="84"/>
      <c r="C202" s="85"/>
      <c r="D202" s="110">
        <f t="shared" ref="D202:D208" si="38">D201+1</f>
        <v>3</v>
      </c>
      <c r="E202" s="16" t="s">
        <v>145</v>
      </c>
      <c r="F202" s="35">
        <v>3</v>
      </c>
      <c r="G202" s="61" t="s">
        <v>13</v>
      </c>
      <c r="H202" s="207">
        <v>540000</v>
      </c>
      <c r="I202" s="39">
        <f t="shared" si="34"/>
        <v>11</v>
      </c>
      <c r="J202" s="40">
        <f t="shared" ref="J202:J265" si="39">IF(I202="","",(F202*H202)*I202/100)</f>
        <v>178200</v>
      </c>
      <c r="K202" s="40">
        <f t="shared" ref="K202:K265" si="40">IF(J202="","",(F202*H202)+J202)</f>
        <v>1798200</v>
      </c>
      <c r="L202" s="132" t="s">
        <v>401</v>
      </c>
    </row>
    <row r="203" spans="2:12" ht="30" customHeight="1" x14ac:dyDescent="0.25">
      <c r="B203" s="84"/>
      <c r="C203" s="85"/>
      <c r="D203" s="110">
        <f t="shared" si="38"/>
        <v>4</v>
      </c>
      <c r="E203" s="16" t="s">
        <v>134</v>
      </c>
      <c r="F203" s="35">
        <v>1</v>
      </c>
      <c r="G203" s="61" t="s">
        <v>13</v>
      </c>
      <c r="H203" s="207">
        <v>2700000</v>
      </c>
      <c r="I203" s="39">
        <f t="shared" si="34"/>
        <v>11</v>
      </c>
      <c r="J203" s="40">
        <f t="shared" si="39"/>
        <v>297000</v>
      </c>
      <c r="K203" s="40">
        <f t="shared" si="40"/>
        <v>2997000</v>
      </c>
      <c r="L203" s="132" t="s">
        <v>400</v>
      </c>
    </row>
    <row r="204" spans="2:12" ht="30" customHeight="1" x14ac:dyDescent="0.25">
      <c r="B204" s="84"/>
      <c r="C204" s="85"/>
      <c r="D204" s="110">
        <f t="shared" si="38"/>
        <v>5</v>
      </c>
      <c r="E204" s="12" t="s">
        <v>141</v>
      </c>
      <c r="F204" s="35">
        <v>3</v>
      </c>
      <c r="G204" s="35" t="s">
        <v>13</v>
      </c>
      <c r="H204" s="207">
        <v>4500000</v>
      </c>
      <c r="I204" s="39">
        <f t="shared" si="34"/>
        <v>11</v>
      </c>
      <c r="J204" s="40">
        <f t="shared" si="39"/>
        <v>1485000</v>
      </c>
      <c r="K204" s="40">
        <f t="shared" si="40"/>
        <v>14985000</v>
      </c>
      <c r="L204" s="132" t="s">
        <v>402</v>
      </c>
    </row>
    <row r="205" spans="2:12" ht="30" customHeight="1" x14ac:dyDescent="0.25">
      <c r="B205" s="84"/>
      <c r="C205" s="85"/>
      <c r="D205" s="110">
        <f t="shared" si="38"/>
        <v>6</v>
      </c>
      <c r="E205" s="12" t="s">
        <v>182</v>
      </c>
      <c r="F205" s="35">
        <v>1</v>
      </c>
      <c r="G205" s="35" t="s">
        <v>13</v>
      </c>
      <c r="H205" s="207">
        <v>4500000</v>
      </c>
      <c r="I205" s="39">
        <f t="shared" si="34"/>
        <v>11</v>
      </c>
      <c r="J205" s="40">
        <f t="shared" si="39"/>
        <v>495000</v>
      </c>
      <c r="K205" s="40">
        <f t="shared" si="40"/>
        <v>4995000</v>
      </c>
      <c r="L205" s="132" t="s">
        <v>415</v>
      </c>
    </row>
    <row r="206" spans="2:12" ht="30" customHeight="1" x14ac:dyDescent="0.25">
      <c r="B206" s="84"/>
      <c r="C206" s="85"/>
      <c r="D206" s="110">
        <f t="shared" si="38"/>
        <v>7</v>
      </c>
      <c r="E206" s="12" t="s">
        <v>142</v>
      </c>
      <c r="F206" s="35">
        <v>5</v>
      </c>
      <c r="G206" s="35" t="s">
        <v>13</v>
      </c>
      <c r="H206" s="207">
        <v>1800000</v>
      </c>
      <c r="I206" s="39">
        <f t="shared" si="34"/>
        <v>11</v>
      </c>
      <c r="J206" s="40">
        <f t="shared" si="39"/>
        <v>990000</v>
      </c>
      <c r="K206" s="40">
        <f t="shared" si="40"/>
        <v>9990000</v>
      </c>
      <c r="L206" s="132" t="s">
        <v>403</v>
      </c>
    </row>
    <row r="207" spans="2:12" ht="30" customHeight="1" x14ac:dyDescent="0.25">
      <c r="B207" s="84"/>
      <c r="C207" s="85"/>
      <c r="D207" s="110">
        <f t="shared" si="38"/>
        <v>8</v>
      </c>
      <c r="E207" s="16" t="s">
        <v>135</v>
      </c>
      <c r="F207" s="35">
        <v>1</v>
      </c>
      <c r="G207" s="61" t="s">
        <v>13</v>
      </c>
      <c r="H207" s="207">
        <v>675000</v>
      </c>
      <c r="I207" s="39">
        <f t="shared" si="34"/>
        <v>11</v>
      </c>
      <c r="J207" s="40">
        <f t="shared" si="39"/>
        <v>74250</v>
      </c>
      <c r="K207" s="40">
        <f t="shared" si="40"/>
        <v>749250</v>
      </c>
      <c r="L207" s="132" t="s">
        <v>400</v>
      </c>
    </row>
    <row r="208" spans="2:12" ht="30" customHeight="1" thickBot="1" x14ac:dyDescent="0.3">
      <c r="B208" s="170"/>
      <c r="C208" s="127"/>
      <c r="D208" s="115">
        <f t="shared" si="38"/>
        <v>9</v>
      </c>
      <c r="E208" s="57" t="s">
        <v>70</v>
      </c>
      <c r="F208" s="37">
        <v>4</v>
      </c>
      <c r="G208" s="37" t="s">
        <v>13</v>
      </c>
      <c r="H208" s="208">
        <v>225000</v>
      </c>
      <c r="I208" s="39">
        <f t="shared" si="34"/>
        <v>11</v>
      </c>
      <c r="J208" s="40">
        <f t="shared" si="39"/>
        <v>99000</v>
      </c>
      <c r="K208" s="40">
        <f t="shared" si="40"/>
        <v>999000</v>
      </c>
      <c r="L208" s="132" t="s">
        <v>404</v>
      </c>
    </row>
    <row r="209" spans="2:13" ht="16.8" thickBot="1" x14ac:dyDescent="0.3">
      <c r="B209" s="153"/>
      <c r="C209" s="154"/>
      <c r="D209" s="154"/>
      <c r="E209" s="6"/>
      <c r="F209" s="3"/>
      <c r="G209" s="4"/>
      <c r="H209" s="217"/>
      <c r="I209" s="39" t="str">
        <f t="shared" si="34"/>
        <v/>
      </c>
      <c r="J209" s="40" t="str">
        <f t="shared" si="39"/>
        <v/>
      </c>
      <c r="K209" s="40" t="str">
        <f t="shared" si="40"/>
        <v/>
      </c>
      <c r="L209" s="183" t="s">
        <v>344</v>
      </c>
    </row>
    <row r="210" spans="2:13" ht="30" customHeight="1" x14ac:dyDescent="0.25">
      <c r="B210" s="81"/>
      <c r="C210" s="82" t="s">
        <v>210</v>
      </c>
      <c r="D210" s="83"/>
      <c r="E210" s="119" t="s">
        <v>151</v>
      </c>
      <c r="F210" s="8"/>
      <c r="G210" s="9"/>
      <c r="H210" s="213"/>
      <c r="I210" s="39" t="str">
        <f t="shared" si="34"/>
        <v/>
      </c>
      <c r="J210" s="40" t="str">
        <f t="shared" si="39"/>
        <v/>
      </c>
      <c r="K210" s="40" t="str">
        <f t="shared" si="40"/>
        <v/>
      </c>
      <c r="L210" s="181" t="s">
        <v>344</v>
      </c>
    </row>
    <row r="211" spans="2:13" ht="30" customHeight="1" x14ac:dyDescent="0.25">
      <c r="B211" s="84"/>
      <c r="C211" s="85"/>
      <c r="D211" s="169" t="s">
        <v>5</v>
      </c>
      <c r="E211" s="166" t="s">
        <v>121</v>
      </c>
      <c r="F211" s="165"/>
      <c r="G211" s="165"/>
      <c r="H211" s="218"/>
      <c r="I211" s="39" t="str">
        <f t="shared" si="34"/>
        <v/>
      </c>
      <c r="J211" s="40" t="str">
        <f t="shared" si="39"/>
        <v/>
      </c>
      <c r="K211" s="40" t="str">
        <f t="shared" si="40"/>
        <v/>
      </c>
      <c r="L211" s="132" t="s">
        <v>344</v>
      </c>
    </row>
    <row r="212" spans="2:13" ht="58.2" customHeight="1" x14ac:dyDescent="0.25">
      <c r="B212" s="84"/>
      <c r="C212" s="85"/>
      <c r="D212" s="110">
        <v>1</v>
      </c>
      <c r="E212" s="16" t="s">
        <v>187</v>
      </c>
      <c r="F212" s="35">
        <v>150</v>
      </c>
      <c r="G212" s="61" t="s">
        <v>11</v>
      </c>
      <c r="H212" s="207">
        <v>810000</v>
      </c>
      <c r="I212" s="39">
        <f t="shared" si="34"/>
        <v>11</v>
      </c>
      <c r="J212" s="40">
        <f t="shared" si="39"/>
        <v>13365000</v>
      </c>
      <c r="K212" s="40">
        <f t="shared" si="40"/>
        <v>134865000</v>
      </c>
      <c r="L212" s="132" t="s">
        <v>416</v>
      </c>
    </row>
    <row r="213" spans="2:13" ht="30" customHeight="1" x14ac:dyDescent="0.25">
      <c r="B213" s="84"/>
      <c r="C213" s="85"/>
      <c r="D213" s="169" t="s">
        <v>6</v>
      </c>
      <c r="E213" s="166" t="s">
        <v>118</v>
      </c>
      <c r="F213" s="165"/>
      <c r="G213" s="165"/>
      <c r="H213" s="218"/>
      <c r="I213" s="39" t="str">
        <f t="shared" si="34"/>
        <v/>
      </c>
      <c r="J213" s="40" t="str">
        <f t="shared" si="39"/>
        <v/>
      </c>
      <c r="K213" s="40" t="str">
        <f t="shared" si="40"/>
        <v/>
      </c>
      <c r="L213" s="132" t="s">
        <v>344</v>
      </c>
    </row>
    <row r="214" spans="2:13" ht="40.049999999999997" customHeight="1" x14ac:dyDescent="0.25">
      <c r="B214" s="84"/>
      <c r="C214" s="85"/>
      <c r="D214" s="110">
        <v>1</v>
      </c>
      <c r="E214" s="16" t="s">
        <v>188</v>
      </c>
      <c r="F214" s="35">
        <v>1</v>
      </c>
      <c r="G214" s="61" t="s">
        <v>2</v>
      </c>
      <c r="H214" s="207">
        <v>4500000</v>
      </c>
      <c r="I214" s="39">
        <f t="shared" si="34"/>
        <v>11</v>
      </c>
      <c r="J214" s="40">
        <f t="shared" si="39"/>
        <v>495000</v>
      </c>
      <c r="K214" s="40">
        <f t="shared" si="40"/>
        <v>4995000</v>
      </c>
      <c r="L214" s="132" t="s">
        <v>341</v>
      </c>
    </row>
    <row r="215" spans="2:13" ht="57" customHeight="1" x14ac:dyDescent="0.25">
      <c r="B215" s="84"/>
      <c r="C215" s="85"/>
      <c r="D215" s="110">
        <f>D214+1</f>
        <v>2</v>
      </c>
      <c r="E215" s="12" t="s">
        <v>122</v>
      </c>
      <c r="F215" s="35">
        <v>1</v>
      </c>
      <c r="G215" s="35" t="s">
        <v>1</v>
      </c>
      <c r="H215" s="207">
        <v>4500000</v>
      </c>
      <c r="I215" s="39">
        <f t="shared" si="34"/>
        <v>11</v>
      </c>
      <c r="J215" s="40">
        <f t="shared" si="39"/>
        <v>495000</v>
      </c>
      <c r="K215" s="40">
        <f t="shared" si="40"/>
        <v>4995000</v>
      </c>
      <c r="L215" s="143" t="s">
        <v>335</v>
      </c>
    </row>
    <row r="216" spans="2:13" ht="30" customHeight="1" x14ac:dyDescent="0.25">
      <c r="B216" s="84"/>
      <c r="C216" s="85"/>
      <c r="D216" s="110">
        <f>D215+1</f>
        <v>3</v>
      </c>
      <c r="E216" s="12" t="s">
        <v>139</v>
      </c>
      <c r="F216" s="35">
        <v>5</v>
      </c>
      <c r="G216" s="35" t="s">
        <v>2</v>
      </c>
      <c r="H216" s="207">
        <v>900000</v>
      </c>
      <c r="I216" s="39">
        <f t="shared" si="34"/>
        <v>11</v>
      </c>
      <c r="J216" s="40">
        <f t="shared" si="39"/>
        <v>495000</v>
      </c>
      <c r="K216" s="40">
        <f t="shared" si="40"/>
        <v>4995000</v>
      </c>
      <c r="L216" s="132" t="s">
        <v>417</v>
      </c>
    </row>
    <row r="217" spans="2:13" ht="40.049999999999997" customHeight="1" x14ac:dyDescent="0.25">
      <c r="B217" s="84"/>
      <c r="C217" s="85"/>
      <c r="D217" s="110">
        <f t="shared" ref="D217:D223" si="41">D216+1</f>
        <v>4</v>
      </c>
      <c r="E217" s="12" t="s">
        <v>299</v>
      </c>
      <c r="F217" s="35">
        <v>150</v>
      </c>
      <c r="G217" s="35" t="s">
        <v>2</v>
      </c>
      <c r="H217" s="207">
        <v>157000</v>
      </c>
      <c r="I217" s="39">
        <f t="shared" si="34"/>
        <v>11</v>
      </c>
      <c r="J217" s="40">
        <f t="shared" si="39"/>
        <v>2590500</v>
      </c>
      <c r="K217" s="40">
        <f t="shared" si="40"/>
        <v>26140500</v>
      </c>
      <c r="L217" s="134" t="s">
        <v>418</v>
      </c>
    </row>
    <row r="218" spans="2:13" ht="72.599999999999994" customHeight="1" x14ac:dyDescent="0.25">
      <c r="B218" s="84"/>
      <c r="C218" s="85"/>
      <c r="D218" s="110">
        <f t="shared" si="41"/>
        <v>5</v>
      </c>
      <c r="E218" s="12" t="s">
        <v>300</v>
      </c>
      <c r="F218" s="35">
        <v>150</v>
      </c>
      <c r="G218" s="35" t="s">
        <v>2</v>
      </c>
      <c r="H218" s="207">
        <v>157000</v>
      </c>
      <c r="I218" s="39">
        <f t="shared" si="34"/>
        <v>11</v>
      </c>
      <c r="J218" s="40">
        <f t="shared" si="39"/>
        <v>2590500</v>
      </c>
      <c r="K218" s="40">
        <f t="shared" si="40"/>
        <v>26140500</v>
      </c>
      <c r="L218" s="134" t="s">
        <v>418</v>
      </c>
      <c r="M218" s="2" t="s">
        <v>312</v>
      </c>
    </row>
    <row r="219" spans="2:13" ht="40.049999999999997" customHeight="1" x14ac:dyDescent="0.25">
      <c r="B219" s="84"/>
      <c r="C219" s="85"/>
      <c r="D219" s="110">
        <f t="shared" si="41"/>
        <v>6</v>
      </c>
      <c r="E219" s="12" t="s">
        <v>298</v>
      </c>
      <c r="F219" s="35">
        <v>150</v>
      </c>
      <c r="G219" s="35" t="s">
        <v>124</v>
      </c>
      <c r="H219" s="207">
        <v>13500</v>
      </c>
      <c r="I219" s="39">
        <f t="shared" si="34"/>
        <v>11</v>
      </c>
      <c r="J219" s="40">
        <f t="shared" si="39"/>
        <v>222750</v>
      </c>
      <c r="K219" s="40">
        <f t="shared" si="40"/>
        <v>2247750</v>
      </c>
      <c r="L219" s="134" t="s">
        <v>419</v>
      </c>
    </row>
    <row r="220" spans="2:13" ht="57" customHeight="1" x14ac:dyDescent="0.25">
      <c r="B220" s="84"/>
      <c r="C220" s="85"/>
      <c r="D220" s="110">
        <f t="shared" si="41"/>
        <v>7</v>
      </c>
      <c r="E220" s="12" t="s">
        <v>125</v>
      </c>
      <c r="F220" s="35">
        <v>170</v>
      </c>
      <c r="G220" s="35" t="s">
        <v>4</v>
      </c>
      <c r="H220" s="207">
        <v>18000</v>
      </c>
      <c r="I220" s="39">
        <f t="shared" si="34"/>
        <v>11</v>
      </c>
      <c r="J220" s="40">
        <f t="shared" si="39"/>
        <v>336600</v>
      </c>
      <c r="K220" s="40">
        <f t="shared" si="40"/>
        <v>3396600</v>
      </c>
      <c r="L220" s="134" t="s">
        <v>420</v>
      </c>
    </row>
    <row r="221" spans="2:13" ht="30" customHeight="1" x14ac:dyDescent="0.25">
      <c r="B221" s="84"/>
      <c r="C221" s="85"/>
      <c r="D221" s="110">
        <f t="shared" si="41"/>
        <v>8</v>
      </c>
      <c r="E221" s="16" t="s">
        <v>194</v>
      </c>
      <c r="F221" s="35">
        <v>4</v>
      </c>
      <c r="G221" s="61" t="s">
        <v>2</v>
      </c>
      <c r="H221" s="207">
        <v>3150000</v>
      </c>
      <c r="I221" s="39">
        <f t="shared" si="34"/>
        <v>11</v>
      </c>
      <c r="J221" s="40">
        <f t="shared" si="39"/>
        <v>1386000</v>
      </c>
      <c r="K221" s="40">
        <f t="shared" si="40"/>
        <v>13986000</v>
      </c>
      <c r="L221" s="150" t="s">
        <v>421</v>
      </c>
    </row>
    <row r="222" spans="2:13" ht="30" customHeight="1" x14ac:dyDescent="0.25">
      <c r="B222" s="84"/>
      <c r="C222" s="85"/>
      <c r="D222" s="110">
        <f t="shared" si="41"/>
        <v>9</v>
      </c>
      <c r="E222" s="16" t="s">
        <v>153</v>
      </c>
      <c r="F222" s="35">
        <v>4</v>
      </c>
      <c r="G222" s="61" t="s">
        <v>2</v>
      </c>
      <c r="H222" s="207">
        <v>1350000</v>
      </c>
      <c r="I222" s="39">
        <f t="shared" si="34"/>
        <v>11</v>
      </c>
      <c r="J222" s="40">
        <f t="shared" si="39"/>
        <v>594000</v>
      </c>
      <c r="K222" s="40">
        <f t="shared" si="40"/>
        <v>5994000</v>
      </c>
      <c r="L222" s="132" t="s">
        <v>422</v>
      </c>
    </row>
    <row r="223" spans="2:13" ht="39.6" customHeight="1" x14ac:dyDescent="0.25">
      <c r="B223" s="84"/>
      <c r="C223" s="85"/>
      <c r="D223" s="110">
        <f t="shared" si="41"/>
        <v>10</v>
      </c>
      <c r="E223" s="12" t="s">
        <v>126</v>
      </c>
      <c r="F223" s="35">
        <v>150</v>
      </c>
      <c r="G223" s="35" t="s">
        <v>127</v>
      </c>
      <c r="H223" s="207">
        <v>13500</v>
      </c>
      <c r="I223" s="39">
        <f t="shared" si="34"/>
        <v>11</v>
      </c>
      <c r="J223" s="40">
        <f t="shared" si="39"/>
        <v>222750</v>
      </c>
      <c r="K223" s="40">
        <f t="shared" si="40"/>
        <v>2247750</v>
      </c>
      <c r="L223" s="150" t="s">
        <v>423</v>
      </c>
    </row>
    <row r="224" spans="2:13" ht="30" customHeight="1" x14ac:dyDescent="0.25">
      <c r="B224" s="84"/>
      <c r="C224" s="85"/>
      <c r="D224" s="169" t="s">
        <v>7</v>
      </c>
      <c r="E224" s="168" t="s">
        <v>115</v>
      </c>
      <c r="F224" s="165"/>
      <c r="G224" s="165"/>
      <c r="H224" s="218"/>
      <c r="I224" s="39" t="str">
        <f t="shared" si="34"/>
        <v/>
      </c>
      <c r="J224" s="40" t="str">
        <f t="shared" si="39"/>
        <v/>
      </c>
      <c r="K224" s="40" t="str">
        <f t="shared" si="40"/>
        <v/>
      </c>
      <c r="L224" s="16" t="s">
        <v>344</v>
      </c>
    </row>
    <row r="225" spans="2:12" ht="30" customHeight="1" x14ac:dyDescent="0.25">
      <c r="B225" s="84"/>
      <c r="C225" s="85"/>
      <c r="D225" s="173" t="s">
        <v>128</v>
      </c>
      <c r="E225" s="60" t="s">
        <v>9</v>
      </c>
      <c r="F225" s="35"/>
      <c r="G225" s="61"/>
      <c r="H225" s="207"/>
      <c r="I225" s="39" t="str">
        <f t="shared" si="34"/>
        <v/>
      </c>
      <c r="J225" s="40" t="str">
        <f t="shared" si="39"/>
        <v/>
      </c>
      <c r="K225" s="40" t="str">
        <f t="shared" si="40"/>
        <v/>
      </c>
      <c r="L225" s="132" t="s">
        <v>344</v>
      </c>
    </row>
    <row r="226" spans="2:12" ht="72.599999999999994" customHeight="1" x14ac:dyDescent="0.25">
      <c r="B226" s="84"/>
      <c r="C226" s="85"/>
      <c r="D226" s="110">
        <v>1</v>
      </c>
      <c r="E226" s="16" t="s">
        <v>116</v>
      </c>
      <c r="F226" s="35">
        <v>1</v>
      </c>
      <c r="G226" s="61" t="s">
        <v>0</v>
      </c>
      <c r="H226" s="207">
        <v>6750000</v>
      </c>
      <c r="I226" s="39">
        <f t="shared" si="34"/>
        <v>11</v>
      </c>
      <c r="J226" s="40">
        <f t="shared" si="39"/>
        <v>742500</v>
      </c>
      <c r="K226" s="40">
        <f t="shared" si="40"/>
        <v>7492500</v>
      </c>
      <c r="L226" s="16" t="s">
        <v>399</v>
      </c>
    </row>
    <row r="227" spans="2:12" ht="30" customHeight="1" x14ac:dyDescent="0.25">
      <c r="B227" s="84"/>
      <c r="C227" s="85"/>
      <c r="D227" s="173" t="s">
        <v>130</v>
      </c>
      <c r="E227" s="60" t="s">
        <v>131</v>
      </c>
      <c r="F227" s="35"/>
      <c r="G227" s="61"/>
      <c r="H227" s="207"/>
      <c r="I227" s="39" t="str">
        <f t="shared" si="34"/>
        <v/>
      </c>
      <c r="J227" s="40" t="str">
        <f t="shared" si="39"/>
        <v/>
      </c>
      <c r="K227" s="40" t="str">
        <f t="shared" si="40"/>
        <v/>
      </c>
      <c r="L227" s="132" t="s">
        <v>344</v>
      </c>
    </row>
    <row r="228" spans="2:12" ht="40.049999999999997" customHeight="1" x14ac:dyDescent="0.25">
      <c r="B228" s="84"/>
      <c r="C228" s="85"/>
      <c r="D228" s="110">
        <v>1</v>
      </c>
      <c r="E228" s="16" t="s">
        <v>132</v>
      </c>
      <c r="F228" s="35">
        <v>2</v>
      </c>
      <c r="G228" s="61" t="s">
        <v>2</v>
      </c>
      <c r="H228" s="207">
        <v>225000</v>
      </c>
      <c r="I228" s="39">
        <f t="shared" si="34"/>
        <v>11</v>
      </c>
      <c r="J228" s="40">
        <f t="shared" si="39"/>
        <v>49500</v>
      </c>
      <c r="K228" s="40">
        <f t="shared" si="40"/>
        <v>499500</v>
      </c>
      <c r="L228" s="132" t="s">
        <v>424</v>
      </c>
    </row>
    <row r="229" spans="2:12" ht="30" customHeight="1" x14ac:dyDescent="0.25">
      <c r="B229" s="84"/>
      <c r="C229" s="85"/>
      <c r="D229" s="169" t="s">
        <v>8</v>
      </c>
      <c r="E229" s="166" t="s">
        <v>53</v>
      </c>
      <c r="F229" s="165"/>
      <c r="G229" s="165"/>
      <c r="H229" s="218"/>
      <c r="I229" s="39" t="str">
        <f t="shared" si="34"/>
        <v/>
      </c>
      <c r="J229" s="40" t="str">
        <f t="shared" si="39"/>
        <v/>
      </c>
      <c r="K229" s="40" t="str">
        <f t="shared" si="40"/>
        <v/>
      </c>
      <c r="L229" s="132" t="s">
        <v>344</v>
      </c>
    </row>
    <row r="230" spans="2:12" ht="30" customHeight="1" x14ac:dyDescent="0.25">
      <c r="B230" s="84"/>
      <c r="C230" s="85"/>
      <c r="D230" s="110">
        <v>1</v>
      </c>
      <c r="E230" s="16" t="s">
        <v>28</v>
      </c>
      <c r="F230" s="35">
        <v>1</v>
      </c>
      <c r="G230" s="61" t="s">
        <v>13</v>
      </c>
      <c r="H230" s="207">
        <v>1350000</v>
      </c>
      <c r="I230" s="39">
        <f t="shared" si="34"/>
        <v>11</v>
      </c>
      <c r="J230" s="40">
        <f t="shared" si="39"/>
        <v>148500</v>
      </c>
      <c r="K230" s="40">
        <f t="shared" si="40"/>
        <v>1498500</v>
      </c>
      <c r="L230" s="132" t="s">
        <v>400</v>
      </c>
    </row>
    <row r="231" spans="2:12" ht="30" customHeight="1" x14ac:dyDescent="0.25">
      <c r="B231" s="84"/>
      <c r="C231" s="85"/>
      <c r="D231" s="110">
        <f>D230+1</f>
        <v>2</v>
      </c>
      <c r="E231" s="16" t="s">
        <v>143</v>
      </c>
      <c r="F231" s="35">
        <v>1</v>
      </c>
      <c r="G231" s="61" t="s">
        <v>3</v>
      </c>
      <c r="H231" s="207">
        <v>4500000</v>
      </c>
      <c r="I231" s="39">
        <f t="shared" ref="I231:I247" si="42">IF(H231="","",11)</f>
        <v>11</v>
      </c>
      <c r="J231" s="40">
        <f t="shared" si="39"/>
        <v>495000</v>
      </c>
      <c r="K231" s="40">
        <f t="shared" si="40"/>
        <v>4995000</v>
      </c>
      <c r="L231" s="132" t="s">
        <v>414</v>
      </c>
    </row>
    <row r="232" spans="2:12" ht="30" customHeight="1" x14ac:dyDescent="0.25">
      <c r="B232" s="84"/>
      <c r="C232" s="85"/>
      <c r="D232" s="110">
        <f t="shared" ref="D232:D240" si="43">D231+1</f>
        <v>3</v>
      </c>
      <c r="E232" s="16" t="s">
        <v>144</v>
      </c>
      <c r="F232" s="35">
        <v>1</v>
      </c>
      <c r="G232" s="61" t="s">
        <v>3</v>
      </c>
      <c r="H232" s="207">
        <v>6750000</v>
      </c>
      <c r="I232" s="39">
        <f t="shared" si="42"/>
        <v>11</v>
      </c>
      <c r="J232" s="40">
        <f t="shared" si="39"/>
        <v>742500</v>
      </c>
      <c r="K232" s="40">
        <f t="shared" si="40"/>
        <v>7492500</v>
      </c>
      <c r="L232" s="132" t="s">
        <v>414</v>
      </c>
    </row>
    <row r="233" spans="2:12" ht="30" customHeight="1" x14ac:dyDescent="0.25">
      <c r="B233" s="84"/>
      <c r="C233" s="85"/>
      <c r="D233" s="110">
        <f>D232+1</f>
        <v>4</v>
      </c>
      <c r="E233" s="16" t="s">
        <v>145</v>
      </c>
      <c r="F233" s="35">
        <v>4</v>
      </c>
      <c r="G233" s="61" t="s">
        <v>13</v>
      </c>
      <c r="H233" s="207">
        <v>540000</v>
      </c>
      <c r="I233" s="39">
        <f t="shared" si="42"/>
        <v>11</v>
      </c>
      <c r="J233" s="40">
        <f t="shared" si="39"/>
        <v>237600</v>
      </c>
      <c r="K233" s="40">
        <f t="shared" si="40"/>
        <v>2397600</v>
      </c>
      <c r="L233" s="132" t="s">
        <v>425</v>
      </c>
    </row>
    <row r="234" spans="2:12" ht="30" customHeight="1" x14ac:dyDescent="0.25">
      <c r="B234" s="84"/>
      <c r="C234" s="85"/>
      <c r="D234" s="110">
        <f t="shared" si="43"/>
        <v>5</v>
      </c>
      <c r="E234" s="16" t="s">
        <v>134</v>
      </c>
      <c r="F234" s="35">
        <v>1</v>
      </c>
      <c r="G234" s="61" t="s">
        <v>13</v>
      </c>
      <c r="H234" s="207">
        <v>2700000</v>
      </c>
      <c r="I234" s="39">
        <f t="shared" si="42"/>
        <v>11</v>
      </c>
      <c r="J234" s="40">
        <f t="shared" si="39"/>
        <v>297000</v>
      </c>
      <c r="K234" s="40">
        <f t="shared" si="40"/>
        <v>2997000</v>
      </c>
      <c r="L234" s="132" t="s">
        <v>400</v>
      </c>
    </row>
    <row r="235" spans="2:12" ht="30" customHeight="1" x14ac:dyDescent="0.25">
      <c r="B235" s="84"/>
      <c r="C235" s="85"/>
      <c r="D235" s="110">
        <f t="shared" si="43"/>
        <v>6</v>
      </c>
      <c r="E235" s="12" t="s">
        <v>141</v>
      </c>
      <c r="F235" s="35">
        <v>4</v>
      </c>
      <c r="G235" s="35" t="s">
        <v>13</v>
      </c>
      <c r="H235" s="207">
        <v>4500000</v>
      </c>
      <c r="I235" s="39">
        <f t="shared" si="42"/>
        <v>11</v>
      </c>
      <c r="J235" s="40">
        <f t="shared" si="39"/>
        <v>1980000</v>
      </c>
      <c r="K235" s="40">
        <f t="shared" si="40"/>
        <v>19980000</v>
      </c>
      <c r="L235" s="132" t="s">
        <v>426</v>
      </c>
    </row>
    <row r="236" spans="2:12" ht="30" customHeight="1" x14ac:dyDescent="0.25">
      <c r="B236" s="84"/>
      <c r="C236" s="85"/>
      <c r="D236" s="110">
        <f t="shared" si="43"/>
        <v>7</v>
      </c>
      <c r="E236" s="12" t="s">
        <v>142</v>
      </c>
      <c r="F236" s="35">
        <v>5</v>
      </c>
      <c r="G236" s="35" t="s">
        <v>13</v>
      </c>
      <c r="H236" s="207">
        <v>1800000</v>
      </c>
      <c r="I236" s="39">
        <f t="shared" si="42"/>
        <v>11</v>
      </c>
      <c r="J236" s="40">
        <f t="shared" si="39"/>
        <v>990000</v>
      </c>
      <c r="K236" s="40">
        <f t="shared" si="40"/>
        <v>9990000</v>
      </c>
      <c r="L236" s="132" t="s">
        <v>403</v>
      </c>
    </row>
    <row r="237" spans="2:12" ht="40.799999999999997" customHeight="1" x14ac:dyDescent="0.25">
      <c r="B237" s="84"/>
      <c r="C237" s="85"/>
      <c r="D237" s="110">
        <f t="shared" si="43"/>
        <v>8</v>
      </c>
      <c r="E237" s="16" t="s">
        <v>140</v>
      </c>
      <c r="F237" s="35">
        <v>1</v>
      </c>
      <c r="G237" s="61" t="s">
        <v>13</v>
      </c>
      <c r="H237" s="207">
        <v>675000</v>
      </c>
      <c r="I237" s="39">
        <f t="shared" si="42"/>
        <v>11</v>
      </c>
      <c r="J237" s="40">
        <f t="shared" si="39"/>
        <v>74250</v>
      </c>
      <c r="K237" s="40">
        <f t="shared" si="40"/>
        <v>749250</v>
      </c>
      <c r="L237" s="132" t="s">
        <v>400</v>
      </c>
    </row>
    <row r="238" spans="2:12" ht="40.799999999999997" customHeight="1" x14ac:dyDescent="0.25">
      <c r="B238" s="84"/>
      <c r="C238" s="85"/>
      <c r="D238" s="110">
        <f t="shared" si="43"/>
        <v>9</v>
      </c>
      <c r="E238" s="12" t="s">
        <v>147</v>
      </c>
      <c r="F238" s="35">
        <v>1</v>
      </c>
      <c r="G238" s="35" t="s">
        <v>13</v>
      </c>
      <c r="H238" s="207">
        <v>1350000</v>
      </c>
      <c r="I238" s="39">
        <f t="shared" si="42"/>
        <v>11</v>
      </c>
      <c r="J238" s="40">
        <f t="shared" si="39"/>
        <v>148500</v>
      </c>
      <c r="K238" s="40">
        <f t="shared" si="40"/>
        <v>1498500</v>
      </c>
      <c r="L238" s="132" t="s">
        <v>348</v>
      </c>
    </row>
    <row r="239" spans="2:12" ht="30" customHeight="1" x14ac:dyDescent="0.25">
      <c r="B239" s="84"/>
      <c r="C239" s="85"/>
      <c r="D239" s="110">
        <f t="shared" si="43"/>
        <v>10</v>
      </c>
      <c r="E239" s="12" t="s">
        <v>148</v>
      </c>
      <c r="F239" s="35">
        <v>1</v>
      </c>
      <c r="G239" s="35" t="s">
        <v>13</v>
      </c>
      <c r="H239" s="207">
        <v>1350000</v>
      </c>
      <c r="I239" s="39">
        <f t="shared" si="42"/>
        <v>11</v>
      </c>
      <c r="J239" s="40">
        <f t="shared" si="39"/>
        <v>148500</v>
      </c>
      <c r="K239" s="40">
        <f t="shared" si="40"/>
        <v>1498500</v>
      </c>
      <c r="L239" s="132" t="s">
        <v>348</v>
      </c>
    </row>
    <row r="240" spans="2:12" ht="30" customHeight="1" x14ac:dyDescent="0.25">
      <c r="B240" s="84"/>
      <c r="C240" s="85"/>
      <c r="D240" s="110">
        <f t="shared" si="43"/>
        <v>11</v>
      </c>
      <c r="E240" s="12" t="s">
        <v>70</v>
      </c>
      <c r="F240" s="35">
        <v>4</v>
      </c>
      <c r="G240" s="35" t="s">
        <v>13</v>
      </c>
      <c r="H240" s="207">
        <v>225000</v>
      </c>
      <c r="I240" s="39">
        <f t="shared" si="42"/>
        <v>11</v>
      </c>
      <c r="J240" s="40">
        <f t="shared" si="39"/>
        <v>99000</v>
      </c>
      <c r="K240" s="40">
        <f t="shared" si="40"/>
        <v>999000</v>
      </c>
      <c r="L240" s="132" t="s">
        <v>404</v>
      </c>
    </row>
    <row r="241" spans="2:12" ht="30" customHeight="1" x14ac:dyDescent="0.25">
      <c r="B241" s="84"/>
      <c r="C241" s="85"/>
      <c r="D241" s="169" t="s">
        <v>8</v>
      </c>
      <c r="E241" s="166" t="s">
        <v>191</v>
      </c>
      <c r="F241" s="165"/>
      <c r="G241" s="165"/>
      <c r="H241" s="218"/>
      <c r="I241" s="165"/>
      <c r="J241" s="40" t="str">
        <f t="shared" si="39"/>
        <v/>
      </c>
      <c r="K241" s="40" t="str">
        <f t="shared" si="40"/>
        <v/>
      </c>
      <c r="L241" s="132" t="s">
        <v>344</v>
      </c>
    </row>
    <row r="242" spans="2:12" ht="30" customHeight="1" x14ac:dyDescent="0.25">
      <c r="B242" s="84"/>
      <c r="C242" s="85"/>
      <c r="D242" s="110">
        <v>1</v>
      </c>
      <c r="E242" s="16" t="s">
        <v>190</v>
      </c>
      <c r="F242" s="35">
        <v>150</v>
      </c>
      <c r="G242" s="61" t="s">
        <v>11</v>
      </c>
      <c r="H242" s="207">
        <v>100000</v>
      </c>
      <c r="I242" s="39">
        <f t="shared" si="42"/>
        <v>11</v>
      </c>
      <c r="J242" s="40">
        <f t="shared" si="39"/>
        <v>1650000</v>
      </c>
      <c r="K242" s="40">
        <f t="shared" si="40"/>
        <v>16650000</v>
      </c>
      <c r="L242" s="132" t="s">
        <v>416</v>
      </c>
    </row>
    <row r="243" spans="2:12" ht="30" customHeight="1" x14ac:dyDescent="0.25">
      <c r="B243" s="84"/>
      <c r="C243" s="85"/>
      <c r="D243" s="110">
        <v>2</v>
      </c>
      <c r="E243" s="16" t="s">
        <v>192</v>
      </c>
      <c r="F243" s="35">
        <v>200</v>
      </c>
      <c r="G243" s="61" t="s">
        <v>193</v>
      </c>
      <c r="H243" s="207">
        <v>90000</v>
      </c>
      <c r="I243" s="39">
        <f t="shared" si="42"/>
        <v>11</v>
      </c>
      <c r="J243" s="40">
        <f t="shared" si="39"/>
        <v>1980000</v>
      </c>
      <c r="K243" s="40">
        <f t="shared" si="40"/>
        <v>19980000</v>
      </c>
      <c r="L243" s="132" t="s">
        <v>427</v>
      </c>
    </row>
    <row r="244" spans="2:12" ht="30" customHeight="1" x14ac:dyDescent="0.25">
      <c r="B244" s="84"/>
      <c r="C244" s="85"/>
      <c r="D244" s="110">
        <v>3</v>
      </c>
      <c r="E244" s="16" t="s">
        <v>143</v>
      </c>
      <c r="F244" s="35">
        <v>1</v>
      </c>
      <c r="G244" s="61" t="s">
        <v>3</v>
      </c>
      <c r="H244" s="207">
        <v>4500000</v>
      </c>
      <c r="I244" s="39">
        <f t="shared" si="42"/>
        <v>11</v>
      </c>
      <c r="J244" s="40">
        <f t="shared" si="39"/>
        <v>495000</v>
      </c>
      <c r="K244" s="40">
        <f t="shared" si="40"/>
        <v>4995000</v>
      </c>
      <c r="L244" s="132" t="s">
        <v>414</v>
      </c>
    </row>
    <row r="245" spans="2:12" ht="40.200000000000003" customHeight="1" x14ac:dyDescent="0.25">
      <c r="B245" s="84"/>
      <c r="C245" s="85"/>
      <c r="D245" s="110">
        <v>4</v>
      </c>
      <c r="E245" s="16" t="s">
        <v>47</v>
      </c>
      <c r="F245" s="35">
        <v>1</v>
      </c>
      <c r="G245" s="61" t="s">
        <v>0</v>
      </c>
      <c r="H245" s="207">
        <v>2700000</v>
      </c>
      <c r="I245" s="39">
        <f t="shared" si="42"/>
        <v>11</v>
      </c>
      <c r="J245" s="40">
        <f t="shared" si="39"/>
        <v>297000</v>
      </c>
      <c r="K245" s="40">
        <f t="shared" si="40"/>
        <v>2997000</v>
      </c>
      <c r="L245" s="132" t="s">
        <v>428</v>
      </c>
    </row>
    <row r="246" spans="2:12" ht="30" customHeight="1" x14ac:dyDescent="0.25">
      <c r="B246" s="84"/>
      <c r="C246" s="85"/>
      <c r="D246" s="169" t="s">
        <v>8</v>
      </c>
      <c r="E246" s="166" t="s">
        <v>154</v>
      </c>
      <c r="F246" s="165"/>
      <c r="G246" s="165"/>
      <c r="H246" s="218"/>
      <c r="I246" s="165"/>
      <c r="J246" s="40" t="str">
        <f t="shared" si="39"/>
        <v/>
      </c>
      <c r="K246" s="40" t="str">
        <f t="shared" si="40"/>
        <v/>
      </c>
      <c r="L246" s="132" t="s">
        <v>344</v>
      </c>
    </row>
    <row r="247" spans="2:12" ht="30" customHeight="1" thickBot="1" x14ac:dyDescent="0.3">
      <c r="B247" s="170"/>
      <c r="C247" s="127"/>
      <c r="D247" s="115">
        <v>1</v>
      </c>
      <c r="E247" s="25" t="s">
        <v>155</v>
      </c>
      <c r="F247" s="37">
        <v>200</v>
      </c>
      <c r="G247" s="171" t="s">
        <v>0</v>
      </c>
      <c r="H247" s="208">
        <v>270000</v>
      </c>
      <c r="I247" s="39">
        <f t="shared" si="42"/>
        <v>11</v>
      </c>
      <c r="J247" s="40">
        <f t="shared" si="39"/>
        <v>5940000</v>
      </c>
      <c r="K247" s="40">
        <f t="shared" si="40"/>
        <v>59940000</v>
      </c>
      <c r="L247" s="184" t="s">
        <v>429</v>
      </c>
    </row>
    <row r="248" spans="2:12" ht="16.8" thickBot="1" x14ac:dyDescent="0.3">
      <c r="B248" s="153"/>
      <c r="C248" s="154"/>
      <c r="D248" s="154"/>
      <c r="E248" s="6"/>
      <c r="F248" s="3"/>
      <c r="G248" s="4"/>
      <c r="H248" s="217"/>
      <c r="I248" s="4"/>
      <c r="J248" s="40" t="str">
        <f t="shared" si="39"/>
        <v/>
      </c>
      <c r="K248" s="40" t="str">
        <f t="shared" si="40"/>
        <v/>
      </c>
      <c r="L248" s="183" t="s">
        <v>344</v>
      </c>
    </row>
    <row r="249" spans="2:12" ht="41.4" customHeight="1" x14ac:dyDescent="0.25">
      <c r="B249" s="81"/>
      <c r="C249" s="82" t="s">
        <v>211</v>
      </c>
      <c r="D249" s="83"/>
      <c r="E249" s="174" t="s">
        <v>183</v>
      </c>
      <c r="F249" s="174"/>
      <c r="G249" s="174"/>
      <c r="H249" s="219"/>
      <c r="I249" s="174"/>
      <c r="J249" s="40" t="str">
        <f t="shared" si="39"/>
        <v/>
      </c>
      <c r="K249" s="40" t="str">
        <f t="shared" si="40"/>
        <v/>
      </c>
      <c r="L249" s="181" t="s">
        <v>344</v>
      </c>
    </row>
    <row r="250" spans="2:12" ht="30" customHeight="1" x14ac:dyDescent="0.25">
      <c r="B250" s="84"/>
      <c r="C250" s="85"/>
      <c r="D250" s="169" t="s">
        <v>5</v>
      </c>
      <c r="E250" s="166" t="s">
        <v>121</v>
      </c>
      <c r="F250" s="165"/>
      <c r="G250" s="165"/>
      <c r="H250" s="218"/>
      <c r="I250" s="165"/>
      <c r="J250" s="40" t="str">
        <f t="shared" si="39"/>
        <v/>
      </c>
      <c r="K250" s="40" t="str">
        <f t="shared" si="40"/>
        <v/>
      </c>
      <c r="L250" s="132" t="s">
        <v>344</v>
      </c>
    </row>
    <row r="251" spans="2:12" ht="40.049999999999997" customHeight="1" x14ac:dyDescent="0.25">
      <c r="B251" s="84"/>
      <c r="C251" s="85"/>
      <c r="D251" s="110">
        <v>1</v>
      </c>
      <c r="E251" s="16" t="s">
        <v>149</v>
      </c>
      <c r="F251" s="35">
        <v>200</v>
      </c>
      <c r="G251" s="61" t="s">
        <v>11</v>
      </c>
      <c r="H251" s="207">
        <v>400000</v>
      </c>
      <c r="I251" s="39">
        <f t="shared" ref="I251:I260" si="44">IF(H251="","",11)</f>
        <v>11</v>
      </c>
      <c r="J251" s="40">
        <f t="shared" si="39"/>
        <v>8800000</v>
      </c>
      <c r="K251" s="40">
        <f t="shared" si="40"/>
        <v>88800000</v>
      </c>
      <c r="L251" s="132" t="s">
        <v>430</v>
      </c>
    </row>
    <row r="252" spans="2:12" ht="30" customHeight="1" x14ac:dyDescent="0.25">
      <c r="B252" s="84"/>
      <c r="C252" s="85"/>
      <c r="D252" s="169" t="s">
        <v>6</v>
      </c>
      <c r="E252" s="166" t="s">
        <v>118</v>
      </c>
      <c r="F252" s="165"/>
      <c r="G252" s="165"/>
      <c r="H252" s="218"/>
      <c r="I252" s="39" t="str">
        <f t="shared" si="44"/>
        <v/>
      </c>
      <c r="J252" s="40" t="str">
        <f t="shared" si="39"/>
        <v/>
      </c>
      <c r="K252" s="40" t="str">
        <f t="shared" si="40"/>
        <v/>
      </c>
      <c r="L252" s="132" t="s">
        <v>344</v>
      </c>
    </row>
    <row r="253" spans="2:12" ht="40.049999999999997" customHeight="1" x14ac:dyDescent="0.25">
      <c r="B253" s="84"/>
      <c r="C253" s="85"/>
      <c r="D253" s="110">
        <v>1</v>
      </c>
      <c r="E253" s="16" t="s">
        <v>184</v>
      </c>
      <c r="F253" s="35">
        <v>28</v>
      </c>
      <c r="G253" s="61" t="s">
        <v>57</v>
      </c>
      <c r="H253" s="207">
        <v>900000</v>
      </c>
      <c r="I253" s="39">
        <f t="shared" si="44"/>
        <v>11</v>
      </c>
      <c r="J253" s="40">
        <f t="shared" si="39"/>
        <v>2772000</v>
      </c>
      <c r="K253" s="40">
        <f t="shared" si="40"/>
        <v>27972000</v>
      </c>
      <c r="L253" s="144" t="s">
        <v>431</v>
      </c>
    </row>
    <row r="254" spans="2:12" ht="58.2" customHeight="1" x14ac:dyDescent="0.25">
      <c r="B254" s="84"/>
      <c r="C254" s="85"/>
      <c r="D254" s="110">
        <f>D253+1</f>
        <v>2</v>
      </c>
      <c r="E254" s="12" t="s">
        <v>179</v>
      </c>
      <c r="F254" s="35">
        <v>1</v>
      </c>
      <c r="G254" s="35" t="s">
        <v>1</v>
      </c>
      <c r="H254" s="207">
        <v>18000000</v>
      </c>
      <c r="I254" s="39">
        <f t="shared" si="44"/>
        <v>11</v>
      </c>
      <c r="J254" s="40">
        <f t="shared" si="39"/>
        <v>1980000</v>
      </c>
      <c r="K254" s="40">
        <f t="shared" si="40"/>
        <v>19980000</v>
      </c>
      <c r="L254" s="143" t="s">
        <v>335</v>
      </c>
    </row>
    <row r="255" spans="2:12" ht="40.049999999999997" customHeight="1" x14ac:dyDescent="0.25">
      <c r="B255" s="84"/>
      <c r="C255" s="85"/>
      <c r="D255" s="110">
        <f>D254+1</f>
        <v>3</v>
      </c>
      <c r="E255" s="12" t="s">
        <v>150</v>
      </c>
      <c r="F255" s="35">
        <v>1</v>
      </c>
      <c r="G255" s="35" t="s">
        <v>1</v>
      </c>
      <c r="H255" s="207">
        <v>4500000</v>
      </c>
      <c r="I255" s="39">
        <f t="shared" si="44"/>
        <v>11</v>
      </c>
      <c r="J255" s="40">
        <f t="shared" si="39"/>
        <v>495000</v>
      </c>
      <c r="K255" s="40">
        <f t="shared" si="40"/>
        <v>4995000</v>
      </c>
      <c r="L255" s="132" t="s">
        <v>337</v>
      </c>
    </row>
    <row r="256" spans="2:12" ht="30" customHeight="1" x14ac:dyDescent="0.25">
      <c r="B256" s="84"/>
      <c r="C256" s="85"/>
      <c r="D256" s="110">
        <f t="shared" ref="D256:D260" si="45">D255+1</f>
        <v>4</v>
      </c>
      <c r="E256" s="12" t="s">
        <v>139</v>
      </c>
      <c r="F256" s="35">
        <v>3</v>
      </c>
      <c r="G256" s="35" t="s">
        <v>2</v>
      </c>
      <c r="H256" s="207">
        <v>900000</v>
      </c>
      <c r="I256" s="39">
        <f t="shared" si="44"/>
        <v>11</v>
      </c>
      <c r="J256" s="40">
        <f t="shared" si="39"/>
        <v>297000</v>
      </c>
      <c r="K256" s="40">
        <f t="shared" si="40"/>
        <v>2997000</v>
      </c>
      <c r="L256" s="132" t="s">
        <v>395</v>
      </c>
    </row>
    <row r="257" spans="2:12" ht="40.049999999999997" customHeight="1" x14ac:dyDescent="0.25">
      <c r="B257" s="84"/>
      <c r="C257" s="85"/>
      <c r="D257" s="110">
        <f t="shared" si="45"/>
        <v>5</v>
      </c>
      <c r="E257" s="12" t="s">
        <v>299</v>
      </c>
      <c r="F257" s="35">
        <v>200</v>
      </c>
      <c r="G257" s="35" t="s">
        <v>2</v>
      </c>
      <c r="H257" s="207">
        <v>157000</v>
      </c>
      <c r="I257" s="39">
        <f t="shared" si="44"/>
        <v>11</v>
      </c>
      <c r="J257" s="40">
        <f t="shared" si="39"/>
        <v>3454000</v>
      </c>
      <c r="K257" s="40">
        <f t="shared" si="40"/>
        <v>34854000</v>
      </c>
      <c r="L257" s="134" t="s">
        <v>432</v>
      </c>
    </row>
    <row r="258" spans="2:12" ht="40.049999999999997" customHeight="1" x14ac:dyDescent="0.25">
      <c r="B258" s="84"/>
      <c r="C258" s="85"/>
      <c r="D258" s="110">
        <f t="shared" si="45"/>
        <v>6</v>
      </c>
      <c r="E258" s="12" t="s">
        <v>298</v>
      </c>
      <c r="F258" s="35">
        <v>200</v>
      </c>
      <c r="G258" s="35" t="s">
        <v>124</v>
      </c>
      <c r="H258" s="207">
        <v>13500</v>
      </c>
      <c r="I258" s="39">
        <f t="shared" si="44"/>
        <v>11</v>
      </c>
      <c r="J258" s="40">
        <f t="shared" si="39"/>
        <v>297000</v>
      </c>
      <c r="K258" s="40">
        <f t="shared" si="40"/>
        <v>2997000</v>
      </c>
      <c r="L258" s="134" t="s">
        <v>433</v>
      </c>
    </row>
    <row r="259" spans="2:12" ht="58.2" customHeight="1" x14ac:dyDescent="0.25">
      <c r="B259" s="84"/>
      <c r="C259" s="85"/>
      <c r="D259" s="110">
        <f t="shared" si="45"/>
        <v>7</v>
      </c>
      <c r="E259" s="12" t="s">
        <v>125</v>
      </c>
      <c r="F259" s="35">
        <v>220</v>
      </c>
      <c r="G259" s="35" t="s">
        <v>4</v>
      </c>
      <c r="H259" s="207">
        <v>18000</v>
      </c>
      <c r="I259" s="39">
        <f t="shared" si="44"/>
        <v>11</v>
      </c>
      <c r="J259" s="40">
        <f t="shared" si="39"/>
        <v>435600</v>
      </c>
      <c r="K259" s="40">
        <f t="shared" si="40"/>
        <v>4395600</v>
      </c>
      <c r="L259" s="134" t="s">
        <v>434</v>
      </c>
    </row>
    <row r="260" spans="2:12" ht="40.049999999999997" customHeight="1" x14ac:dyDescent="0.25">
      <c r="B260" s="84"/>
      <c r="C260" s="85"/>
      <c r="D260" s="110">
        <f t="shared" si="45"/>
        <v>8</v>
      </c>
      <c r="E260" s="12" t="s">
        <v>126</v>
      </c>
      <c r="F260" s="35">
        <v>200</v>
      </c>
      <c r="G260" s="35" t="s">
        <v>127</v>
      </c>
      <c r="H260" s="207">
        <v>13500</v>
      </c>
      <c r="I260" s="39">
        <f t="shared" si="44"/>
        <v>11</v>
      </c>
      <c r="J260" s="40">
        <f t="shared" si="39"/>
        <v>297000</v>
      </c>
      <c r="K260" s="40">
        <f t="shared" si="40"/>
        <v>2997000</v>
      </c>
      <c r="L260" s="150" t="s">
        <v>435</v>
      </c>
    </row>
    <row r="261" spans="2:12" ht="30" customHeight="1" x14ac:dyDescent="0.25">
      <c r="B261" s="84"/>
      <c r="C261" s="85"/>
      <c r="D261" s="169" t="s">
        <v>7</v>
      </c>
      <c r="E261" s="168" t="s">
        <v>196</v>
      </c>
      <c r="F261" s="165"/>
      <c r="G261" s="165"/>
      <c r="H261" s="218"/>
      <c r="I261" s="165"/>
      <c r="J261" s="40" t="str">
        <f t="shared" si="39"/>
        <v/>
      </c>
      <c r="K261" s="40" t="str">
        <f t="shared" si="40"/>
        <v/>
      </c>
      <c r="L261" s="132" t="s">
        <v>344</v>
      </c>
    </row>
    <row r="262" spans="2:12" ht="73.8" customHeight="1" x14ac:dyDescent="0.25">
      <c r="B262" s="84"/>
      <c r="C262" s="85"/>
      <c r="D262" s="110">
        <v>1</v>
      </c>
      <c r="E262" s="16" t="s">
        <v>116</v>
      </c>
      <c r="F262" s="35">
        <v>1</v>
      </c>
      <c r="G262" s="61" t="s">
        <v>0</v>
      </c>
      <c r="H262" s="207">
        <v>6750000</v>
      </c>
      <c r="I262" s="39">
        <f t="shared" ref="I262:I271" si="46">IF(H262="","",11)</f>
        <v>11</v>
      </c>
      <c r="J262" s="40">
        <f t="shared" si="39"/>
        <v>742500</v>
      </c>
      <c r="K262" s="40">
        <f t="shared" si="40"/>
        <v>7492500</v>
      </c>
      <c r="L262" s="16" t="s">
        <v>399</v>
      </c>
    </row>
    <row r="263" spans="2:12" ht="73.8" customHeight="1" x14ac:dyDescent="0.25">
      <c r="B263" s="84"/>
      <c r="C263" s="85"/>
      <c r="D263" s="110">
        <v>2</v>
      </c>
      <c r="E263" s="16" t="s">
        <v>129</v>
      </c>
      <c r="F263" s="35">
        <v>1</v>
      </c>
      <c r="G263" s="61" t="s">
        <v>0</v>
      </c>
      <c r="H263" s="207">
        <v>13500000</v>
      </c>
      <c r="I263" s="39">
        <f t="shared" si="46"/>
        <v>11</v>
      </c>
      <c r="J263" s="40">
        <f t="shared" si="39"/>
        <v>1485000</v>
      </c>
      <c r="K263" s="40">
        <f t="shared" si="40"/>
        <v>14985000</v>
      </c>
      <c r="L263" s="16" t="s">
        <v>399</v>
      </c>
    </row>
    <row r="264" spans="2:12" ht="30" customHeight="1" x14ac:dyDescent="0.25">
      <c r="B264" s="84"/>
      <c r="C264" s="85"/>
      <c r="D264" s="169" t="s">
        <v>8</v>
      </c>
      <c r="E264" s="166" t="s">
        <v>53</v>
      </c>
      <c r="F264" s="165"/>
      <c r="G264" s="165"/>
      <c r="H264" s="218"/>
      <c r="I264" s="39" t="str">
        <f t="shared" si="46"/>
        <v/>
      </c>
      <c r="J264" s="40" t="str">
        <f t="shared" si="39"/>
        <v/>
      </c>
      <c r="K264" s="40" t="str">
        <f t="shared" si="40"/>
        <v/>
      </c>
      <c r="L264" s="132" t="s">
        <v>344</v>
      </c>
    </row>
    <row r="265" spans="2:12" ht="30" customHeight="1" x14ac:dyDescent="0.25">
      <c r="B265" s="84"/>
      <c r="C265" s="85"/>
      <c r="D265" s="110">
        <v>1</v>
      </c>
      <c r="E265" s="16" t="s">
        <v>28</v>
      </c>
      <c r="F265" s="35">
        <v>1</v>
      </c>
      <c r="G265" s="61" t="s">
        <v>13</v>
      </c>
      <c r="H265" s="207">
        <v>1350000</v>
      </c>
      <c r="I265" s="39">
        <f t="shared" si="46"/>
        <v>11</v>
      </c>
      <c r="J265" s="40">
        <f t="shared" si="39"/>
        <v>148500</v>
      </c>
      <c r="K265" s="40">
        <f t="shared" si="40"/>
        <v>1498500</v>
      </c>
      <c r="L265" s="132" t="s">
        <v>400</v>
      </c>
    </row>
    <row r="266" spans="2:12" ht="30" customHeight="1" x14ac:dyDescent="0.25">
      <c r="B266" s="84"/>
      <c r="C266" s="85"/>
      <c r="D266" s="110">
        <f>D265+1</f>
        <v>2</v>
      </c>
      <c r="E266" s="16" t="s">
        <v>144</v>
      </c>
      <c r="F266" s="35">
        <v>1</v>
      </c>
      <c r="G266" s="61" t="s">
        <v>3</v>
      </c>
      <c r="H266" s="207">
        <v>6750000</v>
      </c>
      <c r="I266" s="39">
        <f t="shared" si="46"/>
        <v>11</v>
      </c>
      <c r="J266" s="40">
        <f t="shared" ref="J266:J329" si="47">IF(I266="","",(F266*H266)*I266/100)</f>
        <v>742500</v>
      </c>
      <c r="K266" s="40">
        <f t="shared" ref="K266:K329" si="48">IF(J266="","",(F266*H266)+J266)</f>
        <v>7492500</v>
      </c>
      <c r="L266" s="132" t="s">
        <v>414</v>
      </c>
    </row>
    <row r="267" spans="2:12" ht="30" customHeight="1" x14ac:dyDescent="0.25">
      <c r="B267" s="84"/>
      <c r="C267" s="85"/>
      <c r="D267" s="110">
        <f>D266+1</f>
        <v>3</v>
      </c>
      <c r="E267" s="16" t="s">
        <v>145</v>
      </c>
      <c r="F267" s="35">
        <v>3</v>
      </c>
      <c r="G267" s="61" t="s">
        <v>13</v>
      </c>
      <c r="H267" s="207">
        <v>540000</v>
      </c>
      <c r="I267" s="39">
        <f t="shared" si="46"/>
        <v>11</v>
      </c>
      <c r="J267" s="40">
        <f t="shared" si="47"/>
        <v>178200</v>
      </c>
      <c r="K267" s="40">
        <f t="shared" si="48"/>
        <v>1798200</v>
      </c>
      <c r="L267" s="132" t="s">
        <v>401</v>
      </c>
    </row>
    <row r="268" spans="2:12" ht="30" customHeight="1" x14ac:dyDescent="0.25">
      <c r="B268" s="84"/>
      <c r="C268" s="85"/>
      <c r="D268" s="110">
        <f t="shared" ref="D268:D271" si="49">D267+1</f>
        <v>4</v>
      </c>
      <c r="E268" s="16" t="s">
        <v>134</v>
      </c>
      <c r="F268" s="35">
        <v>1</v>
      </c>
      <c r="G268" s="61" t="s">
        <v>13</v>
      </c>
      <c r="H268" s="207">
        <v>2700000</v>
      </c>
      <c r="I268" s="39">
        <f t="shared" si="46"/>
        <v>11</v>
      </c>
      <c r="J268" s="40">
        <f t="shared" si="47"/>
        <v>297000</v>
      </c>
      <c r="K268" s="40">
        <f t="shared" si="48"/>
        <v>2997000</v>
      </c>
      <c r="L268" s="132" t="s">
        <v>400</v>
      </c>
    </row>
    <row r="269" spans="2:12" ht="30" customHeight="1" x14ac:dyDescent="0.25">
      <c r="B269" s="84"/>
      <c r="C269" s="85"/>
      <c r="D269" s="110">
        <f t="shared" si="49"/>
        <v>5</v>
      </c>
      <c r="E269" s="12" t="s">
        <v>141</v>
      </c>
      <c r="F269" s="35">
        <v>3</v>
      </c>
      <c r="G269" s="35" t="s">
        <v>13</v>
      </c>
      <c r="H269" s="207">
        <v>4500000</v>
      </c>
      <c r="I269" s="39">
        <f t="shared" si="46"/>
        <v>11</v>
      </c>
      <c r="J269" s="40">
        <f t="shared" si="47"/>
        <v>1485000</v>
      </c>
      <c r="K269" s="40">
        <f t="shared" si="48"/>
        <v>14985000</v>
      </c>
      <c r="L269" s="132" t="s">
        <v>402</v>
      </c>
    </row>
    <row r="270" spans="2:12" ht="30" customHeight="1" x14ac:dyDescent="0.25">
      <c r="B270" s="84"/>
      <c r="C270" s="85"/>
      <c r="D270" s="110">
        <f t="shared" si="49"/>
        <v>6</v>
      </c>
      <c r="E270" s="12" t="s">
        <v>142</v>
      </c>
      <c r="F270" s="35">
        <v>5</v>
      </c>
      <c r="G270" s="35" t="s">
        <v>13</v>
      </c>
      <c r="H270" s="207">
        <v>1800000</v>
      </c>
      <c r="I270" s="39">
        <f t="shared" si="46"/>
        <v>11</v>
      </c>
      <c r="J270" s="40">
        <f t="shared" si="47"/>
        <v>990000</v>
      </c>
      <c r="K270" s="40">
        <f t="shared" si="48"/>
        <v>9990000</v>
      </c>
      <c r="L270" s="132" t="s">
        <v>403</v>
      </c>
    </row>
    <row r="271" spans="2:12" ht="30" customHeight="1" thickBot="1" x14ac:dyDescent="0.3">
      <c r="B271" s="170"/>
      <c r="C271" s="127"/>
      <c r="D271" s="115">
        <f t="shared" si="49"/>
        <v>7</v>
      </c>
      <c r="E271" s="57" t="s">
        <v>70</v>
      </c>
      <c r="F271" s="37">
        <v>4</v>
      </c>
      <c r="G271" s="37" t="s">
        <v>13</v>
      </c>
      <c r="H271" s="208">
        <v>225000</v>
      </c>
      <c r="I271" s="39">
        <f t="shared" si="46"/>
        <v>11</v>
      </c>
      <c r="J271" s="40">
        <f t="shared" si="47"/>
        <v>99000</v>
      </c>
      <c r="K271" s="40">
        <f t="shared" si="48"/>
        <v>999000</v>
      </c>
      <c r="L271" s="182" t="s">
        <v>404</v>
      </c>
    </row>
    <row r="272" spans="2:12" ht="16.8" thickBot="1" x14ac:dyDescent="0.3">
      <c r="B272" s="153"/>
      <c r="C272" s="154"/>
      <c r="D272" s="154"/>
      <c r="E272" s="6"/>
      <c r="F272" s="3"/>
      <c r="G272" s="4"/>
      <c r="H272" s="217"/>
      <c r="I272" s="4"/>
      <c r="J272" s="40" t="str">
        <f t="shared" si="47"/>
        <v/>
      </c>
      <c r="K272" s="40" t="str">
        <f t="shared" si="48"/>
        <v/>
      </c>
      <c r="L272" s="183" t="s">
        <v>344</v>
      </c>
    </row>
    <row r="273" spans="2:12" ht="30" customHeight="1" x14ac:dyDescent="0.25">
      <c r="B273" s="81"/>
      <c r="C273" s="82" t="s">
        <v>301</v>
      </c>
      <c r="D273" s="83"/>
      <c r="E273" s="174" t="s">
        <v>185</v>
      </c>
      <c r="F273" s="174"/>
      <c r="G273" s="174"/>
      <c r="H273" s="219"/>
      <c r="I273" s="174"/>
      <c r="J273" s="40" t="str">
        <f t="shared" si="47"/>
        <v/>
      </c>
      <c r="K273" s="40" t="str">
        <f t="shared" si="48"/>
        <v/>
      </c>
      <c r="L273" s="131" t="s">
        <v>344</v>
      </c>
    </row>
    <row r="274" spans="2:12" ht="30" customHeight="1" x14ac:dyDescent="0.25">
      <c r="B274" s="84"/>
      <c r="C274" s="85"/>
      <c r="D274" s="169" t="s">
        <v>5</v>
      </c>
      <c r="E274" s="166" t="s">
        <v>121</v>
      </c>
      <c r="F274" s="165"/>
      <c r="G274" s="165"/>
      <c r="H274" s="218"/>
      <c r="I274" s="165"/>
      <c r="J274" s="40" t="str">
        <f t="shared" si="47"/>
        <v/>
      </c>
      <c r="K274" s="40" t="str">
        <f t="shared" si="48"/>
        <v/>
      </c>
      <c r="L274" s="132" t="s">
        <v>344</v>
      </c>
    </row>
    <row r="275" spans="2:12" ht="40.049999999999997" customHeight="1" x14ac:dyDescent="0.25">
      <c r="B275" s="84"/>
      <c r="C275" s="85"/>
      <c r="D275" s="110">
        <v>1</v>
      </c>
      <c r="E275" s="16" t="s">
        <v>136</v>
      </c>
      <c r="F275" s="35">
        <v>500</v>
      </c>
      <c r="G275" s="61" t="s">
        <v>11</v>
      </c>
      <c r="H275" s="207">
        <v>360000</v>
      </c>
      <c r="I275" s="39">
        <f t="shared" ref="I275:I297" si="50">IF(H275="","",11)</f>
        <v>11</v>
      </c>
      <c r="J275" s="40">
        <f t="shared" si="47"/>
        <v>19800000</v>
      </c>
      <c r="K275" s="40">
        <f t="shared" si="48"/>
        <v>199800000</v>
      </c>
      <c r="L275" s="132" t="s">
        <v>436</v>
      </c>
    </row>
    <row r="276" spans="2:12" ht="30" customHeight="1" x14ac:dyDescent="0.25">
      <c r="B276" s="84"/>
      <c r="C276" s="85"/>
      <c r="D276" s="169" t="s">
        <v>6</v>
      </c>
      <c r="E276" s="166" t="s">
        <v>118</v>
      </c>
      <c r="F276" s="165"/>
      <c r="G276" s="165"/>
      <c r="H276" s="218"/>
      <c r="I276" s="39" t="str">
        <f t="shared" si="50"/>
        <v/>
      </c>
      <c r="J276" s="40" t="str">
        <f t="shared" si="47"/>
        <v/>
      </c>
      <c r="K276" s="40" t="str">
        <f t="shared" si="48"/>
        <v/>
      </c>
      <c r="L276" s="132" t="s">
        <v>344</v>
      </c>
    </row>
    <row r="277" spans="2:12" ht="40.049999999999997" customHeight="1" x14ac:dyDescent="0.25">
      <c r="B277" s="84"/>
      <c r="C277" s="85"/>
      <c r="D277" s="110">
        <v>1</v>
      </c>
      <c r="E277" s="16" t="s">
        <v>137</v>
      </c>
      <c r="F277" s="35">
        <v>24</v>
      </c>
      <c r="G277" s="61" t="s">
        <v>57</v>
      </c>
      <c r="H277" s="207">
        <v>900000</v>
      </c>
      <c r="I277" s="39">
        <f t="shared" si="50"/>
        <v>11</v>
      </c>
      <c r="J277" s="40">
        <f t="shared" si="47"/>
        <v>2376000</v>
      </c>
      <c r="K277" s="40">
        <f t="shared" si="48"/>
        <v>23976000</v>
      </c>
      <c r="L277" s="144" t="s">
        <v>406</v>
      </c>
    </row>
    <row r="278" spans="2:12" ht="57.6" customHeight="1" x14ac:dyDescent="0.25">
      <c r="B278" s="84"/>
      <c r="C278" s="85"/>
      <c r="D278" s="110">
        <f>D277+1</f>
        <v>2</v>
      </c>
      <c r="E278" s="12" t="s">
        <v>138</v>
      </c>
      <c r="F278" s="35">
        <v>1</v>
      </c>
      <c r="G278" s="35" t="s">
        <v>1</v>
      </c>
      <c r="H278" s="207">
        <v>9000000</v>
      </c>
      <c r="I278" s="39">
        <f t="shared" si="50"/>
        <v>11</v>
      </c>
      <c r="J278" s="40">
        <f t="shared" si="47"/>
        <v>990000</v>
      </c>
      <c r="K278" s="40">
        <f t="shared" si="48"/>
        <v>9990000</v>
      </c>
      <c r="L278" s="143" t="s">
        <v>335</v>
      </c>
    </row>
    <row r="279" spans="2:12" ht="40.049999999999997" customHeight="1" x14ac:dyDescent="0.25">
      <c r="B279" s="84"/>
      <c r="C279" s="85"/>
      <c r="D279" s="110">
        <f t="shared" ref="D279:D281" si="51">D278+1</f>
        <v>3</v>
      </c>
      <c r="E279" s="12" t="s">
        <v>30</v>
      </c>
      <c r="F279" s="35">
        <v>1</v>
      </c>
      <c r="G279" s="35" t="s">
        <v>1</v>
      </c>
      <c r="H279" s="207">
        <v>4500000</v>
      </c>
      <c r="I279" s="39">
        <f t="shared" si="50"/>
        <v>11</v>
      </c>
      <c r="J279" s="40">
        <f t="shared" si="47"/>
        <v>495000</v>
      </c>
      <c r="K279" s="40">
        <f t="shared" si="48"/>
        <v>4995000</v>
      </c>
      <c r="L279" s="132" t="s">
        <v>337</v>
      </c>
    </row>
    <row r="280" spans="2:12" ht="40.049999999999997" customHeight="1" x14ac:dyDescent="0.25">
      <c r="B280" s="84"/>
      <c r="C280" s="85"/>
      <c r="D280" s="110">
        <f t="shared" si="51"/>
        <v>4</v>
      </c>
      <c r="E280" s="12" t="s">
        <v>123</v>
      </c>
      <c r="F280" s="35">
        <v>1</v>
      </c>
      <c r="G280" s="35" t="s">
        <v>1</v>
      </c>
      <c r="H280" s="207">
        <v>9000000</v>
      </c>
      <c r="I280" s="39">
        <f t="shared" si="50"/>
        <v>11</v>
      </c>
      <c r="J280" s="40">
        <f t="shared" si="47"/>
        <v>990000</v>
      </c>
      <c r="K280" s="40">
        <f t="shared" si="48"/>
        <v>9990000</v>
      </c>
      <c r="L280" s="132" t="s">
        <v>337</v>
      </c>
    </row>
    <row r="281" spans="2:12" ht="30" customHeight="1" x14ac:dyDescent="0.25">
      <c r="B281" s="84"/>
      <c r="C281" s="85"/>
      <c r="D281" s="110">
        <f t="shared" si="51"/>
        <v>5</v>
      </c>
      <c r="E281" s="12" t="s">
        <v>139</v>
      </c>
      <c r="F281" s="35">
        <v>20</v>
      </c>
      <c r="G281" s="35" t="s">
        <v>2</v>
      </c>
      <c r="H281" s="207">
        <v>900000</v>
      </c>
      <c r="I281" s="39">
        <f t="shared" si="50"/>
        <v>11</v>
      </c>
      <c r="J281" s="40">
        <f t="shared" si="47"/>
        <v>1980000</v>
      </c>
      <c r="K281" s="40">
        <f t="shared" si="48"/>
        <v>19980000</v>
      </c>
      <c r="L281" s="132" t="s">
        <v>407</v>
      </c>
    </row>
    <row r="282" spans="2:12" ht="30" customHeight="1" x14ac:dyDescent="0.25">
      <c r="B282" s="84"/>
      <c r="C282" s="85"/>
      <c r="D282" s="169" t="s">
        <v>7</v>
      </c>
      <c r="E282" s="168" t="s">
        <v>196</v>
      </c>
      <c r="F282" s="165"/>
      <c r="G282" s="165"/>
      <c r="H282" s="218"/>
      <c r="I282" s="39" t="str">
        <f t="shared" si="50"/>
        <v/>
      </c>
      <c r="J282" s="40" t="str">
        <f t="shared" si="47"/>
        <v/>
      </c>
      <c r="K282" s="40" t="str">
        <f t="shared" si="48"/>
        <v/>
      </c>
      <c r="L282" s="134" t="s">
        <v>344</v>
      </c>
    </row>
    <row r="283" spans="2:12" ht="72" customHeight="1" x14ac:dyDescent="0.25">
      <c r="B283" s="84"/>
      <c r="C283" s="85"/>
      <c r="D283" s="110">
        <v>1</v>
      </c>
      <c r="E283" s="16" t="s">
        <v>116</v>
      </c>
      <c r="F283" s="35">
        <v>1</v>
      </c>
      <c r="G283" s="61" t="s">
        <v>0</v>
      </c>
      <c r="H283" s="207">
        <v>6750000</v>
      </c>
      <c r="I283" s="39">
        <f t="shared" si="50"/>
        <v>11</v>
      </c>
      <c r="J283" s="40">
        <f t="shared" si="47"/>
        <v>742500</v>
      </c>
      <c r="K283" s="40">
        <f t="shared" si="48"/>
        <v>7492500</v>
      </c>
      <c r="L283" s="16" t="s">
        <v>399</v>
      </c>
    </row>
    <row r="284" spans="2:12" ht="72" customHeight="1" x14ac:dyDescent="0.25">
      <c r="B284" s="84"/>
      <c r="C284" s="85"/>
      <c r="D284" s="110">
        <v>2</v>
      </c>
      <c r="E284" s="16" t="s">
        <v>129</v>
      </c>
      <c r="F284" s="35">
        <v>1</v>
      </c>
      <c r="G284" s="61" t="s">
        <v>0</v>
      </c>
      <c r="H284" s="207">
        <v>13500000</v>
      </c>
      <c r="I284" s="39">
        <f t="shared" si="50"/>
        <v>11</v>
      </c>
      <c r="J284" s="40">
        <f t="shared" si="47"/>
        <v>1485000</v>
      </c>
      <c r="K284" s="40">
        <f t="shared" si="48"/>
        <v>14985000</v>
      </c>
      <c r="L284" s="16" t="s">
        <v>399</v>
      </c>
    </row>
    <row r="285" spans="2:12" ht="30" customHeight="1" x14ac:dyDescent="0.25">
      <c r="B285" s="84"/>
      <c r="C285" s="85"/>
      <c r="D285" s="169" t="s">
        <v>8</v>
      </c>
      <c r="E285" s="166" t="s">
        <v>53</v>
      </c>
      <c r="F285" s="165"/>
      <c r="G285" s="165"/>
      <c r="H285" s="218"/>
      <c r="I285" s="39" t="str">
        <f t="shared" si="50"/>
        <v/>
      </c>
      <c r="J285" s="40" t="str">
        <f t="shared" si="47"/>
        <v/>
      </c>
      <c r="K285" s="40" t="str">
        <f t="shared" si="48"/>
        <v/>
      </c>
      <c r="L285" s="132" t="s">
        <v>344</v>
      </c>
    </row>
    <row r="286" spans="2:12" ht="30" customHeight="1" x14ac:dyDescent="0.25">
      <c r="B286" s="84"/>
      <c r="C286" s="85"/>
      <c r="D286" s="110">
        <v>1</v>
      </c>
      <c r="E286" s="16" t="s">
        <v>28</v>
      </c>
      <c r="F286" s="35">
        <v>1</v>
      </c>
      <c r="G286" s="61" t="s">
        <v>13</v>
      </c>
      <c r="H286" s="207">
        <v>1350000</v>
      </c>
      <c r="I286" s="39">
        <f t="shared" si="50"/>
        <v>11</v>
      </c>
      <c r="J286" s="40">
        <f t="shared" si="47"/>
        <v>148500</v>
      </c>
      <c r="K286" s="40">
        <f t="shared" si="48"/>
        <v>1498500</v>
      </c>
      <c r="L286" s="132" t="s">
        <v>400</v>
      </c>
    </row>
    <row r="287" spans="2:12" ht="30" customHeight="1" x14ac:dyDescent="0.25">
      <c r="B287" s="84"/>
      <c r="C287" s="85"/>
      <c r="D287" s="110">
        <f>D286+1</f>
        <v>2</v>
      </c>
      <c r="E287" s="16" t="s">
        <v>143</v>
      </c>
      <c r="F287" s="35">
        <v>1</v>
      </c>
      <c r="G287" s="61" t="s">
        <v>3</v>
      </c>
      <c r="H287" s="207">
        <v>4500000</v>
      </c>
      <c r="I287" s="39">
        <f t="shared" si="50"/>
        <v>11</v>
      </c>
      <c r="J287" s="40">
        <f t="shared" si="47"/>
        <v>495000</v>
      </c>
      <c r="K287" s="40">
        <f t="shared" si="48"/>
        <v>4995000</v>
      </c>
      <c r="L287" s="132" t="s">
        <v>414</v>
      </c>
    </row>
    <row r="288" spans="2:12" ht="30" customHeight="1" x14ac:dyDescent="0.25">
      <c r="B288" s="84"/>
      <c r="C288" s="85"/>
      <c r="D288" s="110">
        <f t="shared" ref="D288:D297" si="52">D287+1</f>
        <v>3</v>
      </c>
      <c r="E288" s="16" t="s">
        <v>144</v>
      </c>
      <c r="F288" s="35">
        <v>1</v>
      </c>
      <c r="G288" s="61" t="s">
        <v>3</v>
      </c>
      <c r="H288" s="207">
        <v>6750000</v>
      </c>
      <c r="I288" s="39">
        <f t="shared" si="50"/>
        <v>11</v>
      </c>
      <c r="J288" s="40">
        <f t="shared" si="47"/>
        <v>742500</v>
      </c>
      <c r="K288" s="40">
        <f t="shared" si="48"/>
        <v>7492500</v>
      </c>
      <c r="L288" s="132" t="s">
        <v>414</v>
      </c>
    </row>
    <row r="289" spans="2:12" ht="30" customHeight="1" x14ac:dyDescent="0.25">
      <c r="B289" s="84"/>
      <c r="C289" s="85"/>
      <c r="D289" s="110">
        <f t="shared" si="52"/>
        <v>4</v>
      </c>
      <c r="E289" s="16" t="s">
        <v>145</v>
      </c>
      <c r="F289" s="35">
        <v>6</v>
      </c>
      <c r="G289" s="61" t="s">
        <v>13</v>
      </c>
      <c r="H289" s="207">
        <v>540000</v>
      </c>
      <c r="I289" s="39">
        <f t="shared" si="50"/>
        <v>11</v>
      </c>
      <c r="J289" s="40">
        <f t="shared" si="47"/>
        <v>356400</v>
      </c>
      <c r="K289" s="40">
        <f t="shared" si="48"/>
        <v>3596400</v>
      </c>
      <c r="L289" s="132" t="s">
        <v>437</v>
      </c>
    </row>
    <row r="290" spans="2:12" ht="30" customHeight="1" x14ac:dyDescent="0.25">
      <c r="B290" s="84"/>
      <c r="C290" s="85"/>
      <c r="D290" s="110">
        <f t="shared" si="52"/>
        <v>5</v>
      </c>
      <c r="E290" s="16" t="s">
        <v>134</v>
      </c>
      <c r="F290" s="35">
        <v>5</v>
      </c>
      <c r="G290" s="61" t="s">
        <v>13</v>
      </c>
      <c r="H290" s="207">
        <v>2700000</v>
      </c>
      <c r="I290" s="39">
        <f t="shared" si="50"/>
        <v>11</v>
      </c>
      <c r="J290" s="40">
        <f t="shared" si="47"/>
        <v>1485000</v>
      </c>
      <c r="K290" s="40">
        <f t="shared" si="48"/>
        <v>14985000</v>
      </c>
      <c r="L290" s="132" t="s">
        <v>438</v>
      </c>
    </row>
    <row r="291" spans="2:12" ht="30" customHeight="1" x14ac:dyDescent="0.25">
      <c r="B291" s="84"/>
      <c r="C291" s="85"/>
      <c r="D291" s="110">
        <f t="shared" si="52"/>
        <v>6</v>
      </c>
      <c r="E291" s="12" t="s">
        <v>141</v>
      </c>
      <c r="F291" s="35">
        <v>20</v>
      </c>
      <c r="G291" s="35" t="s">
        <v>13</v>
      </c>
      <c r="H291" s="207">
        <v>4500000</v>
      </c>
      <c r="I291" s="39">
        <f t="shared" si="50"/>
        <v>11</v>
      </c>
      <c r="J291" s="40">
        <f t="shared" si="47"/>
        <v>9900000</v>
      </c>
      <c r="K291" s="40">
        <f t="shared" si="48"/>
        <v>99900000</v>
      </c>
      <c r="L291" s="132" t="s">
        <v>439</v>
      </c>
    </row>
    <row r="292" spans="2:12" ht="30" customHeight="1" x14ac:dyDescent="0.25">
      <c r="B292" s="84"/>
      <c r="C292" s="85"/>
      <c r="D292" s="110">
        <f t="shared" si="52"/>
        <v>7</v>
      </c>
      <c r="E292" s="12" t="s">
        <v>142</v>
      </c>
      <c r="F292" s="35">
        <v>5</v>
      </c>
      <c r="G292" s="35" t="s">
        <v>13</v>
      </c>
      <c r="H292" s="207">
        <v>1800000</v>
      </c>
      <c r="I292" s="39">
        <f t="shared" si="50"/>
        <v>11</v>
      </c>
      <c r="J292" s="40">
        <f t="shared" si="47"/>
        <v>990000</v>
      </c>
      <c r="K292" s="40">
        <f t="shared" si="48"/>
        <v>9990000</v>
      </c>
      <c r="L292" s="132" t="s">
        <v>403</v>
      </c>
    </row>
    <row r="293" spans="2:12" ht="30" customHeight="1" x14ac:dyDescent="0.25">
      <c r="B293" s="84"/>
      <c r="C293" s="85"/>
      <c r="D293" s="110">
        <f t="shared" si="52"/>
        <v>8</v>
      </c>
      <c r="E293" s="16" t="s">
        <v>135</v>
      </c>
      <c r="F293" s="35">
        <v>1</v>
      </c>
      <c r="G293" s="61" t="s">
        <v>13</v>
      </c>
      <c r="H293" s="207">
        <v>675000</v>
      </c>
      <c r="I293" s="39">
        <f t="shared" si="50"/>
        <v>11</v>
      </c>
      <c r="J293" s="40">
        <f t="shared" si="47"/>
        <v>74250</v>
      </c>
      <c r="K293" s="40">
        <f t="shared" si="48"/>
        <v>749250</v>
      </c>
      <c r="L293" s="132" t="s">
        <v>400</v>
      </c>
    </row>
    <row r="294" spans="2:12" ht="39.6" customHeight="1" x14ac:dyDescent="0.25">
      <c r="B294" s="84"/>
      <c r="C294" s="85"/>
      <c r="D294" s="110">
        <f t="shared" si="52"/>
        <v>9</v>
      </c>
      <c r="E294" s="16" t="s">
        <v>140</v>
      </c>
      <c r="F294" s="35">
        <v>1</v>
      </c>
      <c r="G294" s="61" t="s">
        <v>13</v>
      </c>
      <c r="H294" s="207">
        <v>675000</v>
      </c>
      <c r="I294" s="39">
        <f t="shared" si="50"/>
        <v>11</v>
      </c>
      <c r="J294" s="40">
        <f t="shared" si="47"/>
        <v>74250</v>
      </c>
      <c r="K294" s="40">
        <f t="shared" si="48"/>
        <v>749250</v>
      </c>
      <c r="L294" s="132" t="s">
        <v>400</v>
      </c>
    </row>
    <row r="295" spans="2:12" ht="30" customHeight="1" x14ac:dyDescent="0.25">
      <c r="B295" s="84"/>
      <c r="C295" s="85"/>
      <c r="D295" s="110">
        <f t="shared" si="52"/>
        <v>10</v>
      </c>
      <c r="E295" s="12" t="s">
        <v>70</v>
      </c>
      <c r="F295" s="35">
        <v>6</v>
      </c>
      <c r="G295" s="35" t="s">
        <v>13</v>
      </c>
      <c r="H295" s="207">
        <v>225000</v>
      </c>
      <c r="I295" s="39">
        <f t="shared" si="50"/>
        <v>11</v>
      </c>
      <c r="J295" s="40">
        <f t="shared" si="47"/>
        <v>148500</v>
      </c>
      <c r="K295" s="40">
        <f t="shared" si="48"/>
        <v>1498500</v>
      </c>
      <c r="L295" s="182" t="s">
        <v>440</v>
      </c>
    </row>
    <row r="296" spans="2:12" ht="39.6" customHeight="1" x14ac:dyDescent="0.25">
      <c r="B296" s="84"/>
      <c r="C296" s="85"/>
      <c r="D296" s="110">
        <f t="shared" si="52"/>
        <v>11</v>
      </c>
      <c r="E296" s="16" t="s">
        <v>140</v>
      </c>
      <c r="F296" s="35">
        <v>1</v>
      </c>
      <c r="G296" s="61" t="s">
        <v>13</v>
      </c>
      <c r="H296" s="207">
        <v>675000</v>
      </c>
      <c r="I296" s="39">
        <f t="shared" si="50"/>
        <v>11</v>
      </c>
      <c r="J296" s="40">
        <f t="shared" si="47"/>
        <v>74250</v>
      </c>
      <c r="K296" s="40">
        <f t="shared" si="48"/>
        <v>749250</v>
      </c>
      <c r="L296" s="182" t="s">
        <v>400</v>
      </c>
    </row>
    <row r="297" spans="2:12" ht="30" customHeight="1" thickBot="1" x14ac:dyDescent="0.3">
      <c r="B297" s="170"/>
      <c r="C297" s="127"/>
      <c r="D297" s="115">
        <f t="shared" si="52"/>
        <v>12</v>
      </c>
      <c r="E297" s="57" t="s">
        <v>70</v>
      </c>
      <c r="F297" s="37">
        <v>6</v>
      </c>
      <c r="G297" s="37" t="s">
        <v>13</v>
      </c>
      <c r="H297" s="208">
        <v>225000</v>
      </c>
      <c r="I297" s="39">
        <f t="shared" si="50"/>
        <v>11</v>
      </c>
      <c r="J297" s="40">
        <f t="shared" si="47"/>
        <v>148500</v>
      </c>
      <c r="K297" s="40">
        <f t="shared" si="48"/>
        <v>1498500</v>
      </c>
      <c r="L297" s="182" t="s">
        <v>440</v>
      </c>
    </row>
    <row r="298" spans="2:12" ht="16.8" thickBot="1" x14ac:dyDescent="0.3">
      <c r="B298" s="153"/>
      <c r="C298" s="154"/>
      <c r="D298" s="154"/>
      <c r="E298" s="6"/>
      <c r="F298" s="3"/>
      <c r="G298" s="4"/>
      <c r="H298" s="217"/>
      <c r="I298" s="4"/>
      <c r="J298" s="40" t="str">
        <f t="shared" si="47"/>
        <v/>
      </c>
      <c r="K298" s="40" t="str">
        <f t="shared" si="48"/>
        <v/>
      </c>
      <c r="L298" s="183" t="s">
        <v>344</v>
      </c>
    </row>
    <row r="299" spans="2:12" ht="30" customHeight="1" x14ac:dyDescent="0.25">
      <c r="B299" s="81"/>
      <c r="C299" s="82" t="s">
        <v>302</v>
      </c>
      <c r="D299" s="83"/>
      <c r="E299" s="174" t="s">
        <v>186</v>
      </c>
      <c r="F299" s="174"/>
      <c r="G299" s="174"/>
      <c r="H299" s="219"/>
      <c r="I299" s="174"/>
      <c r="J299" s="40" t="str">
        <f t="shared" si="47"/>
        <v/>
      </c>
      <c r="K299" s="40" t="str">
        <f t="shared" si="48"/>
        <v/>
      </c>
      <c r="L299" s="181" t="s">
        <v>344</v>
      </c>
    </row>
    <row r="300" spans="2:12" ht="30" customHeight="1" x14ac:dyDescent="0.25">
      <c r="B300" s="84"/>
      <c r="C300" s="85"/>
      <c r="D300" s="169" t="s">
        <v>5</v>
      </c>
      <c r="E300" s="166" t="s">
        <v>121</v>
      </c>
      <c r="F300" s="165"/>
      <c r="G300" s="165"/>
      <c r="H300" s="218"/>
      <c r="I300" s="165"/>
      <c r="J300" s="40" t="str">
        <f t="shared" si="47"/>
        <v/>
      </c>
      <c r="K300" s="40" t="str">
        <f t="shared" si="48"/>
        <v/>
      </c>
      <c r="L300" s="132" t="s">
        <v>344</v>
      </c>
    </row>
    <row r="301" spans="2:12" ht="43.8" customHeight="1" x14ac:dyDescent="0.25">
      <c r="B301" s="84"/>
      <c r="C301" s="85"/>
      <c r="D301" s="110">
        <v>1</v>
      </c>
      <c r="E301" s="16" t="s">
        <v>136</v>
      </c>
      <c r="F301" s="35">
        <v>100</v>
      </c>
      <c r="G301" s="61" t="s">
        <v>11</v>
      </c>
      <c r="H301" s="207">
        <v>360000</v>
      </c>
      <c r="I301" s="39">
        <f t="shared" ref="I301:I306" si="53">IF(H301="","",11)</f>
        <v>11</v>
      </c>
      <c r="J301" s="40">
        <f t="shared" si="47"/>
        <v>3960000</v>
      </c>
      <c r="K301" s="40">
        <f t="shared" si="48"/>
        <v>39960000</v>
      </c>
      <c r="L301" s="132" t="s">
        <v>408</v>
      </c>
    </row>
    <row r="302" spans="2:12" ht="30" customHeight="1" x14ac:dyDescent="0.25">
      <c r="B302" s="84"/>
      <c r="C302" s="85"/>
      <c r="D302" s="169" t="s">
        <v>6</v>
      </c>
      <c r="E302" s="166" t="s">
        <v>118</v>
      </c>
      <c r="F302" s="165"/>
      <c r="G302" s="165"/>
      <c r="H302" s="218"/>
      <c r="I302" s="39" t="str">
        <f t="shared" si="53"/>
        <v/>
      </c>
      <c r="J302" s="40" t="str">
        <f t="shared" si="47"/>
        <v/>
      </c>
      <c r="K302" s="40" t="str">
        <f t="shared" si="48"/>
        <v/>
      </c>
      <c r="L302" s="132" t="s">
        <v>344</v>
      </c>
    </row>
    <row r="303" spans="2:12" ht="43.8" customHeight="1" x14ac:dyDescent="0.25">
      <c r="B303" s="84"/>
      <c r="C303" s="85"/>
      <c r="D303" s="110">
        <v>1</v>
      </c>
      <c r="E303" s="16" t="s">
        <v>156</v>
      </c>
      <c r="F303" s="35">
        <v>12</v>
      </c>
      <c r="G303" s="61" t="s">
        <v>57</v>
      </c>
      <c r="H303" s="207">
        <v>900000</v>
      </c>
      <c r="I303" s="39">
        <f t="shared" si="53"/>
        <v>11</v>
      </c>
      <c r="J303" s="40">
        <f t="shared" si="47"/>
        <v>1188000</v>
      </c>
      <c r="K303" s="40">
        <f t="shared" si="48"/>
        <v>11988000</v>
      </c>
      <c r="L303" s="144" t="s">
        <v>409</v>
      </c>
    </row>
    <row r="304" spans="2:12" ht="54" customHeight="1" x14ac:dyDescent="0.25">
      <c r="B304" s="84"/>
      <c r="C304" s="85"/>
      <c r="D304" s="110">
        <f>D303+1</f>
        <v>2</v>
      </c>
      <c r="E304" s="12" t="s">
        <v>122</v>
      </c>
      <c r="F304" s="35">
        <v>1</v>
      </c>
      <c r="G304" s="35" t="s">
        <v>1</v>
      </c>
      <c r="H304" s="207">
        <v>4500000</v>
      </c>
      <c r="I304" s="39">
        <f t="shared" si="53"/>
        <v>11</v>
      </c>
      <c r="J304" s="40">
        <f t="shared" si="47"/>
        <v>495000</v>
      </c>
      <c r="K304" s="40">
        <f t="shared" si="48"/>
        <v>4995000</v>
      </c>
      <c r="L304" s="143" t="s">
        <v>335</v>
      </c>
    </row>
    <row r="305" spans="2:12" ht="43.8" customHeight="1" x14ac:dyDescent="0.25">
      <c r="B305" s="84"/>
      <c r="C305" s="85"/>
      <c r="D305" s="110">
        <f>D304+1</f>
        <v>3</v>
      </c>
      <c r="E305" s="12" t="s">
        <v>150</v>
      </c>
      <c r="F305" s="35">
        <v>1</v>
      </c>
      <c r="G305" s="35" t="s">
        <v>1</v>
      </c>
      <c r="H305" s="207">
        <v>4500000</v>
      </c>
      <c r="I305" s="39">
        <f t="shared" si="53"/>
        <v>11</v>
      </c>
      <c r="J305" s="40">
        <f t="shared" si="47"/>
        <v>495000</v>
      </c>
      <c r="K305" s="40">
        <f t="shared" si="48"/>
        <v>4995000</v>
      </c>
      <c r="L305" s="132" t="s">
        <v>337</v>
      </c>
    </row>
    <row r="306" spans="2:12" ht="30" customHeight="1" x14ac:dyDescent="0.25">
      <c r="B306" s="84"/>
      <c r="C306" s="85"/>
      <c r="D306" s="110">
        <f t="shared" ref="D306" si="54">D305+1</f>
        <v>4</v>
      </c>
      <c r="E306" s="12" t="s">
        <v>139</v>
      </c>
      <c r="F306" s="35">
        <v>3</v>
      </c>
      <c r="G306" s="35" t="s">
        <v>2</v>
      </c>
      <c r="H306" s="207">
        <v>900000</v>
      </c>
      <c r="I306" s="39">
        <f t="shared" si="53"/>
        <v>11</v>
      </c>
      <c r="J306" s="40">
        <f t="shared" si="47"/>
        <v>297000</v>
      </c>
      <c r="K306" s="40">
        <f t="shared" si="48"/>
        <v>2997000</v>
      </c>
      <c r="L306" s="132" t="s">
        <v>395</v>
      </c>
    </row>
    <row r="307" spans="2:12" ht="30" customHeight="1" x14ac:dyDescent="0.25">
      <c r="B307" s="84"/>
      <c r="C307" s="85"/>
      <c r="D307" s="169" t="s">
        <v>7</v>
      </c>
      <c r="E307" s="168" t="s">
        <v>196</v>
      </c>
      <c r="F307" s="165"/>
      <c r="G307" s="165"/>
      <c r="H307" s="218"/>
      <c r="I307" s="165"/>
      <c r="J307" s="40" t="str">
        <f t="shared" si="47"/>
        <v/>
      </c>
      <c r="K307" s="40" t="str">
        <f t="shared" si="48"/>
        <v/>
      </c>
      <c r="L307" s="132" t="s">
        <v>344</v>
      </c>
    </row>
    <row r="308" spans="2:12" ht="73.8" customHeight="1" x14ac:dyDescent="0.25">
      <c r="B308" s="84"/>
      <c r="C308" s="85"/>
      <c r="D308" s="110">
        <v>1</v>
      </c>
      <c r="E308" s="16" t="s">
        <v>116</v>
      </c>
      <c r="F308" s="35">
        <v>1</v>
      </c>
      <c r="G308" s="61" t="s">
        <v>0</v>
      </c>
      <c r="H308" s="207">
        <v>6750000</v>
      </c>
      <c r="I308" s="39">
        <f t="shared" ref="I308:I309" si="55">IF(H308="","",11)</f>
        <v>11</v>
      </c>
      <c r="J308" s="40">
        <f t="shared" si="47"/>
        <v>742500</v>
      </c>
      <c r="K308" s="40">
        <f t="shared" si="48"/>
        <v>7492500</v>
      </c>
      <c r="L308" s="16" t="s">
        <v>399</v>
      </c>
    </row>
    <row r="309" spans="2:12" ht="73.8" customHeight="1" x14ac:dyDescent="0.25">
      <c r="B309" s="84"/>
      <c r="C309" s="85"/>
      <c r="D309" s="110">
        <v>2</v>
      </c>
      <c r="E309" s="16" t="s">
        <v>129</v>
      </c>
      <c r="F309" s="35">
        <v>1</v>
      </c>
      <c r="G309" s="61" t="s">
        <v>0</v>
      </c>
      <c r="H309" s="207">
        <v>13500000</v>
      </c>
      <c r="I309" s="39">
        <f t="shared" si="55"/>
        <v>11</v>
      </c>
      <c r="J309" s="40">
        <f t="shared" si="47"/>
        <v>1485000</v>
      </c>
      <c r="K309" s="40">
        <f t="shared" si="48"/>
        <v>14985000</v>
      </c>
      <c r="L309" s="16" t="s">
        <v>399</v>
      </c>
    </row>
    <row r="310" spans="2:12" ht="30" customHeight="1" x14ac:dyDescent="0.25">
      <c r="B310" s="84"/>
      <c r="C310" s="85"/>
      <c r="D310" s="169" t="s">
        <v>8</v>
      </c>
      <c r="E310" s="166" t="s">
        <v>53</v>
      </c>
      <c r="F310" s="165"/>
      <c r="G310" s="165"/>
      <c r="H310" s="218"/>
      <c r="I310" s="165"/>
      <c r="J310" s="40" t="str">
        <f t="shared" si="47"/>
        <v/>
      </c>
      <c r="K310" s="40" t="str">
        <f t="shared" si="48"/>
        <v/>
      </c>
      <c r="L310" s="136" t="s">
        <v>344</v>
      </c>
    </row>
    <row r="311" spans="2:12" ht="30" customHeight="1" x14ac:dyDescent="0.25">
      <c r="B311" s="84"/>
      <c r="C311" s="85"/>
      <c r="D311" s="110">
        <v>1</v>
      </c>
      <c r="E311" s="16" t="s">
        <v>28</v>
      </c>
      <c r="F311" s="35">
        <v>1</v>
      </c>
      <c r="G311" s="61" t="s">
        <v>13</v>
      </c>
      <c r="H311" s="207">
        <v>1350000</v>
      </c>
      <c r="I311" s="39">
        <f t="shared" ref="I311:I317" si="56">IF(H311="","",11)</f>
        <v>11</v>
      </c>
      <c r="J311" s="40">
        <f t="shared" si="47"/>
        <v>148500</v>
      </c>
      <c r="K311" s="40">
        <f t="shared" si="48"/>
        <v>1498500</v>
      </c>
      <c r="L311" s="132" t="s">
        <v>400</v>
      </c>
    </row>
    <row r="312" spans="2:12" ht="30" customHeight="1" x14ac:dyDescent="0.25">
      <c r="B312" s="84"/>
      <c r="C312" s="85"/>
      <c r="D312" s="110">
        <f>D311+1</f>
        <v>2</v>
      </c>
      <c r="E312" s="16" t="s">
        <v>144</v>
      </c>
      <c r="F312" s="35">
        <v>1</v>
      </c>
      <c r="G312" s="61" t="s">
        <v>3</v>
      </c>
      <c r="H312" s="207">
        <v>6750000</v>
      </c>
      <c r="I312" s="39">
        <f t="shared" si="56"/>
        <v>11</v>
      </c>
      <c r="J312" s="40">
        <f t="shared" si="47"/>
        <v>742500</v>
      </c>
      <c r="K312" s="40">
        <f t="shared" si="48"/>
        <v>7492500</v>
      </c>
      <c r="L312" s="132" t="s">
        <v>414</v>
      </c>
    </row>
    <row r="313" spans="2:12" ht="30" customHeight="1" x14ac:dyDescent="0.25">
      <c r="B313" s="84"/>
      <c r="C313" s="85"/>
      <c r="D313" s="110">
        <f t="shared" ref="D313:D317" si="57">D312+1</f>
        <v>3</v>
      </c>
      <c r="E313" s="16" t="s">
        <v>145</v>
      </c>
      <c r="F313" s="35">
        <v>3</v>
      </c>
      <c r="G313" s="61" t="s">
        <v>13</v>
      </c>
      <c r="H313" s="207">
        <v>540000</v>
      </c>
      <c r="I313" s="39">
        <f t="shared" si="56"/>
        <v>11</v>
      </c>
      <c r="J313" s="40">
        <f t="shared" si="47"/>
        <v>178200</v>
      </c>
      <c r="K313" s="40">
        <f t="shared" si="48"/>
        <v>1798200</v>
      </c>
      <c r="L313" s="132" t="s">
        <v>401</v>
      </c>
    </row>
    <row r="314" spans="2:12" ht="30" customHeight="1" x14ac:dyDescent="0.25">
      <c r="B314" s="84"/>
      <c r="C314" s="85"/>
      <c r="D314" s="110">
        <f t="shared" si="57"/>
        <v>4</v>
      </c>
      <c r="E314" s="16" t="s">
        <v>134</v>
      </c>
      <c r="F314" s="35">
        <v>1</v>
      </c>
      <c r="G314" s="61" t="s">
        <v>13</v>
      </c>
      <c r="H314" s="207">
        <v>2700000</v>
      </c>
      <c r="I314" s="39">
        <f t="shared" si="56"/>
        <v>11</v>
      </c>
      <c r="J314" s="40">
        <f t="shared" si="47"/>
        <v>297000</v>
      </c>
      <c r="K314" s="40">
        <f t="shared" si="48"/>
        <v>2997000</v>
      </c>
      <c r="L314" s="132" t="s">
        <v>400</v>
      </c>
    </row>
    <row r="315" spans="2:12" ht="30" customHeight="1" x14ac:dyDescent="0.25">
      <c r="B315" s="84"/>
      <c r="C315" s="85"/>
      <c r="D315" s="110">
        <f t="shared" si="57"/>
        <v>5</v>
      </c>
      <c r="E315" s="12" t="s">
        <v>141</v>
      </c>
      <c r="F315" s="35">
        <v>3</v>
      </c>
      <c r="G315" s="35" t="s">
        <v>13</v>
      </c>
      <c r="H315" s="207">
        <v>4500000</v>
      </c>
      <c r="I315" s="39">
        <f t="shared" si="56"/>
        <v>11</v>
      </c>
      <c r="J315" s="40">
        <f t="shared" si="47"/>
        <v>1485000</v>
      </c>
      <c r="K315" s="40">
        <f t="shared" si="48"/>
        <v>14985000</v>
      </c>
      <c r="L315" s="132" t="s">
        <v>402</v>
      </c>
    </row>
    <row r="316" spans="2:12" ht="30" customHeight="1" x14ac:dyDescent="0.25">
      <c r="B316" s="84"/>
      <c r="C316" s="85"/>
      <c r="D316" s="110">
        <f t="shared" si="57"/>
        <v>6</v>
      </c>
      <c r="E316" s="12" t="s">
        <v>142</v>
      </c>
      <c r="F316" s="35">
        <v>5</v>
      </c>
      <c r="G316" s="35" t="s">
        <v>13</v>
      </c>
      <c r="H316" s="207">
        <v>1800000</v>
      </c>
      <c r="I316" s="39">
        <f t="shared" si="56"/>
        <v>11</v>
      </c>
      <c r="J316" s="40">
        <f t="shared" si="47"/>
        <v>990000</v>
      </c>
      <c r="K316" s="40">
        <f t="shared" si="48"/>
        <v>9990000</v>
      </c>
      <c r="L316" s="132" t="s">
        <v>403</v>
      </c>
    </row>
    <row r="317" spans="2:12" ht="30" customHeight="1" thickBot="1" x14ac:dyDescent="0.3">
      <c r="B317" s="170"/>
      <c r="C317" s="127"/>
      <c r="D317" s="115">
        <f t="shared" si="57"/>
        <v>7</v>
      </c>
      <c r="E317" s="57" t="s">
        <v>70</v>
      </c>
      <c r="F317" s="37">
        <v>4</v>
      </c>
      <c r="G317" s="37" t="s">
        <v>13</v>
      </c>
      <c r="H317" s="208">
        <v>225000</v>
      </c>
      <c r="I317" s="39">
        <f t="shared" si="56"/>
        <v>11</v>
      </c>
      <c r="J317" s="40">
        <f t="shared" si="47"/>
        <v>99000</v>
      </c>
      <c r="K317" s="40">
        <f t="shared" si="48"/>
        <v>999000</v>
      </c>
      <c r="L317" s="182" t="s">
        <v>404</v>
      </c>
    </row>
    <row r="318" spans="2:12" ht="16.8" thickBot="1" x14ac:dyDescent="0.3">
      <c r="B318" s="153"/>
      <c r="C318" s="154"/>
      <c r="D318" s="154"/>
      <c r="E318" s="6"/>
      <c r="F318" s="3"/>
      <c r="G318" s="4"/>
      <c r="H318" s="217"/>
      <c r="I318" s="4"/>
      <c r="J318" s="40" t="str">
        <f t="shared" si="47"/>
        <v/>
      </c>
      <c r="K318" s="40" t="str">
        <f t="shared" si="48"/>
        <v/>
      </c>
      <c r="L318" s="183" t="s">
        <v>344</v>
      </c>
    </row>
    <row r="319" spans="2:12" ht="30" customHeight="1" x14ac:dyDescent="0.25">
      <c r="B319" s="81"/>
      <c r="C319" s="82" t="s">
        <v>303</v>
      </c>
      <c r="D319" s="83"/>
      <c r="E319" s="174" t="s">
        <v>206</v>
      </c>
      <c r="F319" s="174"/>
      <c r="G319" s="174"/>
      <c r="H319" s="219"/>
      <c r="I319" s="174"/>
      <c r="J319" s="40" t="str">
        <f t="shared" si="47"/>
        <v/>
      </c>
      <c r="K319" s="40" t="str">
        <f t="shared" si="48"/>
        <v/>
      </c>
      <c r="L319" s="131" t="s">
        <v>344</v>
      </c>
    </row>
    <row r="320" spans="2:12" ht="30" customHeight="1" x14ac:dyDescent="0.25">
      <c r="B320" s="84"/>
      <c r="C320" s="85"/>
      <c r="D320" s="169" t="s">
        <v>5</v>
      </c>
      <c r="E320" s="166" t="s">
        <v>121</v>
      </c>
      <c r="F320" s="165"/>
      <c r="G320" s="165"/>
      <c r="H320" s="218"/>
      <c r="I320" s="165"/>
      <c r="J320" s="40" t="str">
        <f t="shared" si="47"/>
        <v/>
      </c>
      <c r="K320" s="40" t="str">
        <f t="shared" si="48"/>
        <v/>
      </c>
      <c r="L320" s="132" t="s">
        <v>344</v>
      </c>
    </row>
    <row r="321" spans="2:12" ht="41.4" customHeight="1" x14ac:dyDescent="0.25">
      <c r="B321" s="84"/>
      <c r="C321" s="85"/>
      <c r="D321" s="110">
        <v>1</v>
      </c>
      <c r="E321" s="16" t="s">
        <v>136</v>
      </c>
      <c r="F321" s="35">
        <v>200</v>
      </c>
      <c r="G321" s="61" t="s">
        <v>11</v>
      </c>
      <c r="H321" s="207">
        <v>360000</v>
      </c>
      <c r="I321" s="39">
        <f t="shared" ref="I321:I327" si="58">IF(H321="","",11)</f>
        <v>11</v>
      </c>
      <c r="J321" s="40">
        <f t="shared" si="47"/>
        <v>7920000</v>
      </c>
      <c r="K321" s="40">
        <f t="shared" si="48"/>
        <v>79920000</v>
      </c>
      <c r="L321" s="132" t="s">
        <v>430</v>
      </c>
    </row>
    <row r="322" spans="2:12" ht="30" customHeight="1" x14ac:dyDescent="0.25">
      <c r="B322" s="84"/>
      <c r="C322" s="85"/>
      <c r="D322" s="169" t="s">
        <v>6</v>
      </c>
      <c r="E322" s="166" t="s">
        <v>118</v>
      </c>
      <c r="F322" s="165"/>
      <c r="G322" s="165"/>
      <c r="H322" s="218"/>
      <c r="I322" s="39" t="str">
        <f t="shared" si="58"/>
        <v/>
      </c>
      <c r="J322" s="40" t="str">
        <f t="shared" si="47"/>
        <v/>
      </c>
      <c r="K322" s="40" t="str">
        <f t="shared" si="48"/>
        <v/>
      </c>
      <c r="L322" s="132" t="s">
        <v>344</v>
      </c>
    </row>
    <row r="323" spans="2:12" ht="40.799999999999997" customHeight="1" x14ac:dyDescent="0.25">
      <c r="B323" s="84"/>
      <c r="C323" s="85"/>
      <c r="D323" s="110">
        <v>1</v>
      </c>
      <c r="E323" s="16" t="s">
        <v>175</v>
      </c>
      <c r="F323" s="35">
        <v>21</v>
      </c>
      <c r="G323" s="61" t="s">
        <v>57</v>
      </c>
      <c r="H323" s="207">
        <v>900000</v>
      </c>
      <c r="I323" s="39">
        <f t="shared" si="58"/>
        <v>11</v>
      </c>
      <c r="J323" s="40">
        <f t="shared" si="47"/>
        <v>2079000</v>
      </c>
      <c r="K323" s="40">
        <f t="shared" si="48"/>
        <v>20979000</v>
      </c>
      <c r="L323" s="144" t="s">
        <v>441</v>
      </c>
    </row>
    <row r="324" spans="2:12" ht="55.8" customHeight="1" x14ac:dyDescent="0.25">
      <c r="B324" s="84"/>
      <c r="C324" s="85"/>
      <c r="D324" s="110">
        <f>D323+1</f>
        <v>2</v>
      </c>
      <c r="E324" s="12" t="s">
        <v>189</v>
      </c>
      <c r="F324" s="35">
        <v>1</v>
      </c>
      <c r="G324" s="35" t="s">
        <v>1</v>
      </c>
      <c r="H324" s="207">
        <v>9000000</v>
      </c>
      <c r="I324" s="39">
        <f t="shared" si="58"/>
        <v>11</v>
      </c>
      <c r="J324" s="40">
        <f t="shared" si="47"/>
        <v>990000</v>
      </c>
      <c r="K324" s="40">
        <f t="shared" si="48"/>
        <v>9990000</v>
      </c>
      <c r="L324" s="143" t="s">
        <v>335</v>
      </c>
    </row>
    <row r="325" spans="2:12" ht="40.799999999999997" customHeight="1" x14ac:dyDescent="0.25">
      <c r="B325" s="84"/>
      <c r="C325" s="85"/>
      <c r="D325" s="110">
        <f t="shared" ref="D325:D327" si="59">D324+1</f>
        <v>3</v>
      </c>
      <c r="E325" s="12" t="s">
        <v>30</v>
      </c>
      <c r="F325" s="35">
        <v>1</v>
      </c>
      <c r="G325" s="35" t="s">
        <v>1</v>
      </c>
      <c r="H325" s="207">
        <v>9000000</v>
      </c>
      <c r="I325" s="39">
        <f t="shared" si="58"/>
        <v>11</v>
      </c>
      <c r="J325" s="40">
        <f t="shared" si="47"/>
        <v>990000</v>
      </c>
      <c r="K325" s="40">
        <f t="shared" si="48"/>
        <v>9990000</v>
      </c>
      <c r="L325" s="132" t="s">
        <v>337</v>
      </c>
    </row>
    <row r="326" spans="2:12" ht="40.799999999999997" customHeight="1" x14ac:dyDescent="0.25">
      <c r="B326" s="84"/>
      <c r="C326" s="85"/>
      <c r="D326" s="110">
        <f t="shared" si="59"/>
        <v>4</v>
      </c>
      <c r="E326" s="12" t="s">
        <v>123</v>
      </c>
      <c r="F326" s="35">
        <v>1</v>
      </c>
      <c r="G326" s="35" t="s">
        <v>1</v>
      </c>
      <c r="H326" s="207">
        <v>9000000</v>
      </c>
      <c r="I326" s="39">
        <f t="shared" si="58"/>
        <v>11</v>
      </c>
      <c r="J326" s="40">
        <f t="shared" si="47"/>
        <v>990000</v>
      </c>
      <c r="K326" s="40">
        <f t="shared" si="48"/>
        <v>9990000</v>
      </c>
      <c r="L326" s="132" t="s">
        <v>337</v>
      </c>
    </row>
    <row r="327" spans="2:12" ht="30" customHeight="1" x14ac:dyDescent="0.25">
      <c r="B327" s="84"/>
      <c r="C327" s="85"/>
      <c r="D327" s="110">
        <f t="shared" si="59"/>
        <v>5</v>
      </c>
      <c r="E327" s="12" t="s">
        <v>139</v>
      </c>
      <c r="F327" s="35">
        <v>4</v>
      </c>
      <c r="G327" s="35" t="s">
        <v>2</v>
      </c>
      <c r="H327" s="207">
        <v>900000</v>
      </c>
      <c r="I327" s="39">
        <f t="shared" si="58"/>
        <v>11</v>
      </c>
      <c r="J327" s="40">
        <f t="shared" si="47"/>
        <v>396000</v>
      </c>
      <c r="K327" s="40">
        <f t="shared" si="48"/>
        <v>3996000</v>
      </c>
      <c r="L327" s="132" t="s">
        <v>421</v>
      </c>
    </row>
    <row r="328" spans="2:12" ht="30" customHeight="1" x14ac:dyDescent="0.25">
      <c r="B328" s="84"/>
      <c r="C328" s="85"/>
      <c r="D328" s="169" t="s">
        <v>7</v>
      </c>
      <c r="E328" s="168" t="s">
        <v>196</v>
      </c>
      <c r="F328" s="165"/>
      <c r="G328" s="165"/>
      <c r="H328" s="218"/>
      <c r="I328" s="165"/>
      <c r="J328" s="40" t="str">
        <f t="shared" si="47"/>
        <v/>
      </c>
      <c r="K328" s="40" t="str">
        <f t="shared" si="48"/>
        <v/>
      </c>
      <c r="L328" s="136" t="s">
        <v>344</v>
      </c>
    </row>
    <row r="329" spans="2:12" ht="76.8" customHeight="1" x14ac:dyDescent="0.25">
      <c r="B329" s="84"/>
      <c r="C329" s="85"/>
      <c r="D329" s="110">
        <v>1</v>
      </c>
      <c r="E329" s="16" t="s">
        <v>116</v>
      </c>
      <c r="F329" s="35">
        <v>1</v>
      </c>
      <c r="G329" s="61" t="s">
        <v>0</v>
      </c>
      <c r="H329" s="207">
        <v>6750000</v>
      </c>
      <c r="I329" s="39">
        <f t="shared" ref="I329:I338" si="60">IF(H329="","",11)</f>
        <v>11</v>
      </c>
      <c r="J329" s="40">
        <f t="shared" si="47"/>
        <v>742500</v>
      </c>
      <c r="K329" s="40">
        <f t="shared" si="48"/>
        <v>7492500</v>
      </c>
      <c r="L329" s="16" t="s">
        <v>399</v>
      </c>
    </row>
    <row r="330" spans="2:12" ht="76.8" customHeight="1" x14ac:dyDescent="0.25">
      <c r="B330" s="84"/>
      <c r="C330" s="85"/>
      <c r="D330" s="110">
        <v>2</v>
      </c>
      <c r="E330" s="16" t="s">
        <v>129</v>
      </c>
      <c r="F330" s="35">
        <v>1</v>
      </c>
      <c r="G330" s="61" t="s">
        <v>0</v>
      </c>
      <c r="H330" s="207">
        <v>13500000</v>
      </c>
      <c r="I330" s="39">
        <f t="shared" si="60"/>
        <v>11</v>
      </c>
      <c r="J330" s="40">
        <f t="shared" ref="J330:J386" si="61">IF(I330="","",(F330*H330)*I330/100)</f>
        <v>1485000</v>
      </c>
      <c r="K330" s="40">
        <f t="shared" ref="K330:K386" si="62">IF(J330="","",(F330*H330)+J330)</f>
        <v>14985000</v>
      </c>
      <c r="L330" s="16" t="s">
        <v>399</v>
      </c>
    </row>
    <row r="331" spans="2:12" ht="30" customHeight="1" x14ac:dyDescent="0.25">
      <c r="B331" s="84"/>
      <c r="C331" s="85"/>
      <c r="D331" s="169" t="s">
        <v>8</v>
      </c>
      <c r="E331" s="166" t="s">
        <v>53</v>
      </c>
      <c r="F331" s="165"/>
      <c r="G331" s="165"/>
      <c r="H331" s="218"/>
      <c r="I331" s="39" t="str">
        <f t="shared" si="60"/>
        <v/>
      </c>
      <c r="J331" s="40" t="str">
        <f t="shared" si="61"/>
        <v/>
      </c>
      <c r="K331" s="40" t="str">
        <f t="shared" si="62"/>
        <v/>
      </c>
      <c r="L331" s="132" t="s">
        <v>344</v>
      </c>
    </row>
    <row r="332" spans="2:12" ht="30" customHeight="1" x14ac:dyDescent="0.25">
      <c r="B332" s="84"/>
      <c r="C332" s="85"/>
      <c r="D332" s="110">
        <v>1</v>
      </c>
      <c r="E332" s="16" t="s">
        <v>28</v>
      </c>
      <c r="F332" s="35">
        <v>1</v>
      </c>
      <c r="G332" s="61" t="s">
        <v>13</v>
      </c>
      <c r="H332" s="207">
        <v>1350000</v>
      </c>
      <c r="I332" s="39">
        <f t="shared" si="60"/>
        <v>11</v>
      </c>
      <c r="J332" s="40">
        <f t="shared" si="61"/>
        <v>148500</v>
      </c>
      <c r="K332" s="40">
        <f t="shared" si="62"/>
        <v>1498500</v>
      </c>
      <c r="L332" s="132" t="s">
        <v>400</v>
      </c>
    </row>
    <row r="333" spans="2:12" ht="30" customHeight="1" x14ac:dyDescent="0.25">
      <c r="B333" s="84"/>
      <c r="C333" s="85"/>
      <c r="D333" s="110">
        <f>D332+1</f>
        <v>2</v>
      </c>
      <c r="E333" s="16" t="s">
        <v>144</v>
      </c>
      <c r="F333" s="35">
        <v>1</v>
      </c>
      <c r="G333" s="61" t="s">
        <v>3</v>
      </c>
      <c r="H333" s="207">
        <v>6750000</v>
      </c>
      <c r="I333" s="39">
        <f t="shared" si="60"/>
        <v>11</v>
      </c>
      <c r="J333" s="40">
        <f t="shared" si="61"/>
        <v>742500</v>
      </c>
      <c r="K333" s="40">
        <f t="shared" si="62"/>
        <v>7492500</v>
      </c>
      <c r="L333" s="132" t="s">
        <v>414</v>
      </c>
    </row>
    <row r="334" spans="2:12" ht="30" customHeight="1" x14ac:dyDescent="0.25">
      <c r="B334" s="84"/>
      <c r="C334" s="85"/>
      <c r="D334" s="110">
        <f t="shared" ref="D334:D338" si="63">D333+1</f>
        <v>3</v>
      </c>
      <c r="E334" s="16" t="s">
        <v>145</v>
      </c>
      <c r="F334" s="35">
        <v>8</v>
      </c>
      <c r="G334" s="61" t="s">
        <v>13</v>
      </c>
      <c r="H334" s="207">
        <v>540000</v>
      </c>
      <c r="I334" s="39">
        <f t="shared" si="60"/>
        <v>11</v>
      </c>
      <c r="J334" s="40">
        <f t="shared" si="61"/>
        <v>475200</v>
      </c>
      <c r="K334" s="40">
        <f t="shared" si="62"/>
        <v>4795200</v>
      </c>
      <c r="L334" s="132" t="s">
        <v>442</v>
      </c>
    </row>
    <row r="335" spans="2:12" ht="30" customHeight="1" x14ac:dyDescent="0.25">
      <c r="B335" s="84"/>
      <c r="C335" s="85"/>
      <c r="D335" s="110">
        <f t="shared" si="63"/>
        <v>4</v>
      </c>
      <c r="E335" s="16" t="s">
        <v>134</v>
      </c>
      <c r="F335" s="35">
        <v>2</v>
      </c>
      <c r="G335" s="61" t="s">
        <v>13</v>
      </c>
      <c r="H335" s="207">
        <v>2700000</v>
      </c>
      <c r="I335" s="39">
        <f t="shared" si="60"/>
        <v>11</v>
      </c>
      <c r="J335" s="40">
        <f t="shared" si="61"/>
        <v>594000</v>
      </c>
      <c r="K335" s="40">
        <f t="shared" si="62"/>
        <v>5994000</v>
      </c>
      <c r="L335" s="132" t="s">
        <v>443</v>
      </c>
    </row>
    <row r="336" spans="2:12" ht="30" customHeight="1" x14ac:dyDescent="0.25">
      <c r="B336" s="84"/>
      <c r="C336" s="85"/>
      <c r="D336" s="110">
        <f t="shared" si="63"/>
        <v>5</v>
      </c>
      <c r="E336" s="12" t="s">
        <v>141</v>
      </c>
      <c r="F336" s="35">
        <v>4</v>
      </c>
      <c r="G336" s="35" t="s">
        <v>13</v>
      </c>
      <c r="H336" s="207">
        <v>4500000</v>
      </c>
      <c r="I336" s="39">
        <f t="shared" si="60"/>
        <v>11</v>
      </c>
      <c r="J336" s="40">
        <f t="shared" si="61"/>
        <v>1980000</v>
      </c>
      <c r="K336" s="40">
        <f t="shared" si="62"/>
        <v>19980000</v>
      </c>
      <c r="L336" s="132" t="s">
        <v>426</v>
      </c>
    </row>
    <row r="337" spans="2:12" ht="30" customHeight="1" x14ac:dyDescent="0.25">
      <c r="B337" s="84"/>
      <c r="C337" s="85"/>
      <c r="D337" s="110">
        <f t="shared" si="63"/>
        <v>6</v>
      </c>
      <c r="E337" s="12" t="s">
        <v>142</v>
      </c>
      <c r="F337" s="35">
        <v>5</v>
      </c>
      <c r="G337" s="35" t="s">
        <v>13</v>
      </c>
      <c r="H337" s="207">
        <v>1800000</v>
      </c>
      <c r="I337" s="39">
        <f t="shared" si="60"/>
        <v>11</v>
      </c>
      <c r="J337" s="40">
        <f t="shared" si="61"/>
        <v>990000</v>
      </c>
      <c r="K337" s="40">
        <f t="shared" si="62"/>
        <v>9990000</v>
      </c>
      <c r="L337" s="182" t="s">
        <v>403</v>
      </c>
    </row>
    <row r="338" spans="2:12" ht="30" customHeight="1" thickBot="1" x14ac:dyDescent="0.3">
      <c r="B338" s="170"/>
      <c r="C338" s="127"/>
      <c r="D338" s="115">
        <f t="shared" si="63"/>
        <v>7</v>
      </c>
      <c r="E338" s="57" t="s">
        <v>70</v>
      </c>
      <c r="F338" s="37">
        <v>6</v>
      </c>
      <c r="G338" s="37" t="s">
        <v>13</v>
      </c>
      <c r="H338" s="208">
        <v>225000</v>
      </c>
      <c r="I338" s="39">
        <f t="shared" si="60"/>
        <v>11</v>
      </c>
      <c r="J338" s="40">
        <f t="shared" si="61"/>
        <v>148500</v>
      </c>
      <c r="K338" s="40">
        <f t="shared" si="62"/>
        <v>1498500</v>
      </c>
      <c r="L338" s="132" t="s">
        <v>440</v>
      </c>
    </row>
    <row r="339" spans="2:12" ht="16.8" thickBot="1" x14ac:dyDescent="0.3">
      <c r="B339" s="153"/>
      <c r="C339" s="154"/>
      <c r="D339" s="154"/>
      <c r="E339" s="6"/>
      <c r="F339" s="3"/>
      <c r="G339" s="4"/>
      <c r="H339" s="217"/>
      <c r="I339" s="4"/>
      <c r="J339" s="40" t="str">
        <f t="shared" si="61"/>
        <v/>
      </c>
      <c r="K339" s="40" t="str">
        <f t="shared" si="62"/>
        <v/>
      </c>
      <c r="L339" s="183" t="s">
        <v>344</v>
      </c>
    </row>
    <row r="340" spans="2:12" ht="25.05" customHeight="1" x14ac:dyDescent="0.25">
      <c r="B340" s="81"/>
      <c r="C340" s="82" t="s">
        <v>5</v>
      </c>
      <c r="D340" s="83"/>
      <c r="E340" s="174" t="s">
        <v>157</v>
      </c>
      <c r="F340" s="174"/>
      <c r="G340" s="174"/>
      <c r="H340" s="219"/>
      <c r="I340" s="174"/>
      <c r="J340" s="40" t="str">
        <f t="shared" si="61"/>
        <v/>
      </c>
      <c r="K340" s="40" t="str">
        <f t="shared" si="62"/>
        <v/>
      </c>
      <c r="L340" s="181" t="s">
        <v>344</v>
      </c>
    </row>
    <row r="341" spans="2:12" ht="25.05" customHeight="1" x14ac:dyDescent="0.25">
      <c r="B341" s="84"/>
      <c r="C341" s="85"/>
      <c r="D341" s="169" t="s">
        <v>5</v>
      </c>
      <c r="E341" s="166" t="s">
        <v>121</v>
      </c>
      <c r="F341" s="165"/>
      <c r="G341" s="165"/>
      <c r="H341" s="218"/>
      <c r="I341" s="165"/>
      <c r="J341" s="40" t="str">
        <f t="shared" si="61"/>
        <v/>
      </c>
      <c r="K341" s="40" t="str">
        <f t="shared" si="62"/>
        <v/>
      </c>
      <c r="L341" s="132" t="s">
        <v>344</v>
      </c>
    </row>
    <row r="342" spans="2:12" ht="32.4" x14ac:dyDescent="0.25">
      <c r="B342" s="84"/>
      <c r="C342" s="85"/>
      <c r="D342" s="110">
        <v>1</v>
      </c>
      <c r="E342" s="16" t="s">
        <v>149</v>
      </c>
      <c r="F342" s="35">
        <v>200</v>
      </c>
      <c r="G342" s="61" t="s">
        <v>11</v>
      </c>
      <c r="H342" s="207">
        <v>300000</v>
      </c>
      <c r="I342" s="39">
        <f t="shared" ref="I342:I358" si="64">IF(H342="","",11)</f>
        <v>11</v>
      </c>
      <c r="J342" s="40">
        <f t="shared" si="61"/>
        <v>6600000</v>
      </c>
      <c r="K342" s="40">
        <f t="shared" si="62"/>
        <v>66600000</v>
      </c>
      <c r="L342" s="132" t="s">
        <v>430</v>
      </c>
    </row>
    <row r="343" spans="2:12" ht="25.05" customHeight="1" x14ac:dyDescent="0.25">
      <c r="B343" s="84"/>
      <c r="C343" s="85"/>
      <c r="D343" s="169" t="s">
        <v>6</v>
      </c>
      <c r="E343" s="166" t="s">
        <v>118</v>
      </c>
      <c r="F343" s="165"/>
      <c r="G343" s="165"/>
      <c r="H343" s="218"/>
      <c r="I343" s="39" t="str">
        <f t="shared" si="64"/>
        <v/>
      </c>
      <c r="J343" s="40" t="str">
        <f t="shared" si="61"/>
        <v/>
      </c>
      <c r="K343" s="40" t="str">
        <f t="shared" si="62"/>
        <v/>
      </c>
      <c r="L343" s="132" t="s">
        <v>344</v>
      </c>
    </row>
    <row r="344" spans="2:12" x14ac:dyDescent="0.25">
      <c r="B344" s="84"/>
      <c r="C344" s="85"/>
      <c r="D344" s="110">
        <v>1</v>
      </c>
      <c r="E344" s="16" t="s">
        <v>156</v>
      </c>
      <c r="F344" s="35">
        <v>12</v>
      </c>
      <c r="G344" s="61" t="s">
        <v>57</v>
      </c>
      <c r="H344" s="207">
        <v>900000</v>
      </c>
      <c r="I344" s="39">
        <f t="shared" si="64"/>
        <v>11</v>
      </c>
      <c r="J344" s="40">
        <f t="shared" si="61"/>
        <v>1188000</v>
      </c>
      <c r="K344" s="40">
        <f t="shared" si="62"/>
        <v>11988000</v>
      </c>
      <c r="L344" s="144" t="s">
        <v>409</v>
      </c>
    </row>
    <row r="345" spans="2:12" x14ac:dyDescent="0.25">
      <c r="B345" s="84"/>
      <c r="C345" s="85"/>
      <c r="D345" s="110">
        <f>D344+1</f>
        <v>2</v>
      </c>
      <c r="E345" s="12" t="s">
        <v>122</v>
      </c>
      <c r="F345" s="35">
        <v>1</v>
      </c>
      <c r="G345" s="35" t="s">
        <v>1</v>
      </c>
      <c r="H345" s="207">
        <v>4500000</v>
      </c>
      <c r="I345" s="39">
        <f t="shared" si="64"/>
        <v>11</v>
      </c>
      <c r="J345" s="40">
        <f t="shared" si="61"/>
        <v>495000</v>
      </c>
      <c r="K345" s="40">
        <f t="shared" si="62"/>
        <v>4995000</v>
      </c>
      <c r="L345" s="143" t="s">
        <v>335</v>
      </c>
    </row>
    <row r="346" spans="2:12" x14ac:dyDescent="0.25">
      <c r="B346" s="84"/>
      <c r="C346" s="85"/>
      <c r="D346" s="110">
        <f>D345+1</f>
        <v>3</v>
      </c>
      <c r="E346" s="12" t="s">
        <v>150</v>
      </c>
      <c r="F346" s="35">
        <v>1</v>
      </c>
      <c r="G346" s="35" t="s">
        <v>1</v>
      </c>
      <c r="H346" s="207">
        <v>4500000</v>
      </c>
      <c r="I346" s="39">
        <f t="shared" si="64"/>
        <v>11</v>
      </c>
      <c r="J346" s="40">
        <f t="shared" si="61"/>
        <v>495000</v>
      </c>
      <c r="K346" s="40">
        <f t="shared" si="62"/>
        <v>4995000</v>
      </c>
      <c r="L346" s="132" t="s">
        <v>337</v>
      </c>
    </row>
    <row r="347" spans="2:12" ht="25.05" customHeight="1" x14ac:dyDescent="0.25">
      <c r="B347" s="84"/>
      <c r="C347" s="85"/>
      <c r="D347" s="110">
        <f t="shared" ref="D347" si="65">D346+1</f>
        <v>4</v>
      </c>
      <c r="E347" s="12" t="s">
        <v>139</v>
      </c>
      <c r="F347" s="35">
        <v>3</v>
      </c>
      <c r="G347" s="35" t="s">
        <v>2</v>
      </c>
      <c r="H347" s="207">
        <v>900000</v>
      </c>
      <c r="I347" s="39">
        <f t="shared" si="64"/>
        <v>11</v>
      </c>
      <c r="J347" s="40">
        <f t="shared" si="61"/>
        <v>297000</v>
      </c>
      <c r="K347" s="40">
        <f t="shared" si="62"/>
        <v>2997000</v>
      </c>
      <c r="L347" s="132" t="s">
        <v>395</v>
      </c>
    </row>
    <row r="348" spans="2:12" ht="25.05" customHeight="1" x14ac:dyDescent="0.25">
      <c r="B348" s="84"/>
      <c r="C348" s="85"/>
      <c r="D348" s="169" t="s">
        <v>7</v>
      </c>
      <c r="E348" s="168" t="s">
        <v>196</v>
      </c>
      <c r="F348" s="165"/>
      <c r="G348" s="165"/>
      <c r="H348" s="218"/>
      <c r="I348" s="39" t="str">
        <f t="shared" si="64"/>
        <v/>
      </c>
      <c r="J348" s="40" t="str">
        <f t="shared" si="61"/>
        <v/>
      </c>
      <c r="K348" s="40" t="str">
        <f t="shared" si="62"/>
        <v/>
      </c>
      <c r="L348" s="132" t="s">
        <v>344</v>
      </c>
    </row>
    <row r="349" spans="2:12" x14ac:dyDescent="0.25">
      <c r="B349" s="84"/>
      <c r="C349" s="85"/>
      <c r="D349" s="110">
        <v>1</v>
      </c>
      <c r="E349" s="16" t="s">
        <v>116</v>
      </c>
      <c r="F349" s="35">
        <v>1</v>
      </c>
      <c r="G349" s="61" t="s">
        <v>0</v>
      </c>
      <c r="H349" s="207">
        <v>6750000</v>
      </c>
      <c r="I349" s="39">
        <f t="shared" si="64"/>
        <v>11</v>
      </c>
      <c r="J349" s="40">
        <f t="shared" si="61"/>
        <v>742500</v>
      </c>
      <c r="K349" s="40">
        <f t="shared" si="62"/>
        <v>7492500</v>
      </c>
      <c r="L349" s="16" t="s">
        <v>399</v>
      </c>
    </row>
    <row r="350" spans="2:12" x14ac:dyDescent="0.25">
      <c r="B350" s="84"/>
      <c r="C350" s="85"/>
      <c r="D350" s="110">
        <v>2</v>
      </c>
      <c r="E350" s="16" t="s">
        <v>129</v>
      </c>
      <c r="F350" s="35">
        <v>1</v>
      </c>
      <c r="G350" s="61" t="s">
        <v>0</v>
      </c>
      <c r="H350" s="207">
        <v>13500000</v>
      </c>
      <c r="I350" s="39">
        <f t="shared" si="64"/>
        <v>11</v>
      </c>
      <c r="J350" s="40">
        <f t="shared" si="61"/>
        <v>1485000</v>
      </c>
      <c r="K350" s="40">
        <f t="shared" si="62"/>
        <v>14985000</v>
      </c>
      <c r="L350" s="16" t="s">
        <v>399</v>
      </c>
    </row>
    <row r="351" spans="2:12" ht="25.05" customHeight="1" x14ac:dyDescent="0.25">
      <c r="B351" s="84"/>
      <c r="C351" s="85"/>
      <c r="D351" s="169" t="s">
        <v>8</v>
      </c>
      <c r="E351" s="166" t="s">
        <v>53</v>
      </c>
      <c r="F351" s="165"/>
      <c r="G351" s="165"/>
      <c r="H351" s="218"/>
      <c r="I351" s="39" t="str">
        <f t="shared" si="64"/>
        <v/>
      </c>
      <c r="J351" s="40" t="str">
        <f t="shared" si="61"/>
        <v/>
      </c>
      <c r="K351" s="40" t="str">
        <f t="shared" si="62"/>
        <v/>
      </c>
      <c r="L351" s="136" t="s">
        <v>344</v>
      </c>
    </row>
    <row r="352" spans="2:12" ht="25.05" customHeight="1" x14ac:dyDescent="0.25">
      <c r="B352" s="84"/>
      <c r="C352" s="85"/>
      <c r="D352" s="110">
        <v>1</v>
      </c>
      <c r="E352" s="16" t="s">
        <v>28</v>
      </c>
      <c r="F352" s="35">
        <v>1</v>
      </c>
      <c r="G352" s="61" t="s">
        <v>13</v>
      </c>
      <c r="H352" s="207">
        <v>1350000</v>
      </c>
      <c r="I352" s="39">
        <f t="shared" si="64"/>
        <v>11</v>
      </c>
      <c r="J352" s="40">
        <f t="shared" si="61"/>
        <v>148500</v>
      </c>
      <c r="K352" s="40">
        <f t="shared" si="62"/>
        <v>1498500</v>
      </c>
      <c r="L352" s="132" t="s">
        <v>400</v>
      </c>
    </row>
    <row r="353" spans="2:12" ht="25.05" customHeight="1" x14ac:dyDescent="0.25">
      <c r="B353" s="84"/>
      <c r="C353" s="85"/>
      <c r="D353" s="110">
        <f>D352+1</f>
        <v>2</v>
      </c>
      <c r="E353" s="16" t="s">
        <v>144</v>
      </c>
      <c r="F353" s="35">
        <v>1</v>
      </c>
      <c r="G353" s="61" t="s">
        <v>3</v>
      </c>
      <c r="H353" s="207">
        <v>6750000</v>
      </c>
      <c r="I353" s="39">
        <f t="shared" si="64"/>
        <v>11</v>
      </c>
      <c r="J353" s="40">
        <f t="shared" si="61"/>
        <v>742500</v>
      </c>
      <c r="K353" s="40">
        <f t="shared" si="62"/>
        <v>7492500</v>
      </c>
      <c r="L353" s="132" t="s">
        <v>414</v>
      </c>
    </row>
    <row r="354" spans="2:12" ht="25.05" customHeight="1" x14ac:dyDescent="0.25">
      <c r="B354" s="84"/>
      <c r="C354" s="85"/>
      <c r="D354" s="110">
        <f t="shared" ref="D354:D358" si="66">D353+1</f>
        <v>3</v>
      </c>
      <c r="E354" s="16" t="s">
        <v>145</v>
      </c>
      <c r="F354" s="35">
        <v>3</v>
      </c>
      <c r="G354" s="61" t="s">
        <v>13</v>
      </c>
      <c r="H354" s="207">
        <v>540000</v>
      </c>
      <c r="I354" s="39">
        <f t="shared" si="64"/>
        <v>11</v>
      </c>
      <c r="J354" s="40">
        <f t="shared" si="61"/>
        <v>178200</v>
      </c>
      <c r="K354" s="40">
        <f t="shared" si="62"/>
        <v>1798200</v>
      </c>
      <c r="L354" s="132" t="s">
        <v>401</v>
      </c>
    </row>
    <row r="355" spans="2:12" ht="25.05" customHeight="1" x14ac:dyDescent="0.25">
      <c r="B355" s="84"/>
      <c r="C355" s="85"/>
      <c r="D355" s="110">
        <f t="shared" si="66"/>
        <v>4</v>
      </c>
      <c r="E355" s="16" t="s">
        <v>134</v>
      </c>
      <c r="F355" s="35">
        <v>1</v>
      </c>
      <c r="G355" s="61" t="s">
        <v>13</v>
      </c>
      <c r="H355" s="207">
        <v>2700000</v>
      </c>
      <c r="I355" s="39">
        <f t="shared" si="64"/>
        <v>11</v>
      </c>
      <c r="J355" s="40">
        <f t="shared" si="61"/>
        <v>297000</v>
      </c>
      <c r="K355" s="40">
        <f t="shared" si="62"/>
        <v>2997000</v>
      </c>
      <c r="L355" s="132" t="s">
        <v>400</v>
      </c>
    </row>
    <row r="356" spans="2:12" ht="25.05" customHeight="1" x14ac:dyDescent="0.25">
      <c r="B356" s="84"/>
      <c r="C356" s="85"/>
      <c r="D356" s="110">
        <f t="shared" si="66"/>
        <v>5</v>
      </c>
      <c r="E356" s="12" t="s">
        <v>141</v>
      </c>
      <c r="F356" s="35">
        <v>3</v>
      </c>
      <c r="G356" s="35" t="s">
        <v>13</v>
      </c>
      <c r="H356" s="207">
        <v>4500000</v>
      </c>
      <c r="I356" s="39">
        <f t="shared" si="64"/>
        <v>11</v>
      </c>
      <c r="J356" s="40">
        <f t="shared" si="61"/>
        <v>1485000</v>
      </c>
      <c r="K356" s="40">
        <f t="shared" si="62"/>
        <v>14985000</v>
      </c>
      <c r="L356" s="132" t="s">
        <v>402</v>
      </c>
    </row>
    <row r="357" spans="2:12" ht="25.05" customHeight="1" x14ac:dyDescent="0.25">
      <c r="B357" s="84"/>
      <c r="C357" s="85"/>
      <c r="D357" s="110">
        <f t="shared" si="66"/>
        <v>6</v>
      </c>
      <c r="E357" s="12" t="s">
        <v>142</v>
      </c>
      <c r="F357" s="35">
        <v>5</v>
      </c>
      <c r="G357" s="35" t="s">
        <v>13</v>
      </c>
      <c r="H357" s="207">
        <v>1800000</v>
      </c>
      <c r="I357" s="39">
        <f t="shared" si="64"/>
        <v>11</v>
      </c>
      <c r="J357" s="40">
        <f t="shared" si="61"/>
        <v>990000</v>
      </c>
      <c r="K357" s="40">
        <f t="shared" si="62"/>
        <v>9990000</v>
      </c>
      <c r="L357" s="132" t="s">
        <v>403</v>
      </c>
    </row>
    <row r="358" spans="2:12" ht="25.05" customHeight="1" thickBot="1" x14ac:dyDescent="0.3">
      <c r="B358" s="170"/>
      <c r="C358" s="127"/>
      <c r="D358" s="115">
        <f t="shared" si="66"/>
        <v>7</v>
      </c>
      <c r="E358" s="57" t="s">
        <v>70</v>
      </c>
      <c r="F358" s="37">
        <v>4</v>
      </c>
      <c r="G358" s="37" t="s">
        <v>13</v>
      </c>
      <c r="H358" s="208">
        <v>225000</v>
      </c>
      <c r="I358" s="39">
        <f t="shared" si="64"/>
        <v>11</v>
      </c>
      <c r="J358" s="40">
        <f t="shared" si="61"/>
        <v>99000</v>
      </c>
      <c r="K358" s="40">
        <f t="shared" si="62"/>
        <v>999000</v>
      </c>
      <c r="L358" s="182" t="s">
        <v>404</v>
      </c>
    </row>
    <row r="359" spans="2:12" ht="16.8" thickBot="1" x14ac:dyDescent="0.3">
      <c r="B359" s="153"/>
      <c r="C359" s="154"/>
      <c r="D359" s="154"/>
      <c r="E359" s="6"/>
      <c r="F359" s="3"/>
      <c r="G359" s="4"/>
      <c r="H359" s="217"/>
      <c r="I359" s="4"/>
      <c r="J359" s="40" t="str">
        <f t="shared" si="61"/>
        <v/>
      </c>
      <c r="K359" s="40" t="str">
        <f t="shared" si="62"/>
        <v/>
      </c>
      <c r="L359" s="183" t="s">
        <v>344</v>
      </c>
    </row>
    <row r="360" spans="2:12" ht="30" customHeight="1" x14ac:dyDescent="0.25">
      <c r="B360" s="81"/>
      <c r="C360" s="82" t="s">
        <v>304</v>
      </c>
      <c r="D360" s="83"/>
      <c r="E360" s="174" t="s">
        <v>207</v>
      </c>
      <c r="F360" s="174"/>
      <c r="G360" s="174"/>
      <c r="H360" s="219"/>
      <c r="I360" s="174"/>
      <c r="J360" s="40" t="str">
        <f t="shared" si="61"/>
        <v/>
      </c>
      <c r="K360" s="40" t="str">
        <f t="shared" si="62"/>
        <v/>
      </c>
      <c r="L360" s="181" t="s">
        <v>344</v>
      </c>
    </row>
    <row r="361" spans="2:12" ht="30" customHeight="1" x14ac:dyDescent="0.25">
      <c r="B361" s="84"/>
      <c r="C361" s="85"/>
      <c r="D361" s="169" t="s">
        <v>5</v>
      </c>
      <c r="E361" s="166" t="s">
        <v>121</v>
      </c>
      <c r="F361" s="165"/>
      <c r="G361" s="165"/>
      <c r="H361" s="218"/>
      <c r="I361" s="165"/>
      <c r="J361" s="40" t="str">
        <f t="shared" si="61"/>
        <v/>
      </c>
      <c r="K361" s="40" t="str">
        <f t="shared" si="62"/>
        <v/>
      </c>
      <c r="L361" s="132" t="s">
        <v>344</v>
      </c>
    </row>
    <row r="362" spans="2:12" ht="39" customHeight="1" x14ac:dyDescent="0.25">
      <c r="B362" s="84"/>
      <c r="C362" s="85"/>
      <c r="D362" s="110">
        <v>1</v>
      </c>
      <c r="E362" s="16" t="s">
        <v>195</v>
      </c>
      <c r="F362" s="35">
        <v>200</v>
      </c>
      <c r="G362" s="61" t="s">
        <v>11</v>
      </c>
      <c r="H362" s="207">
        <v>810000</v>
      </c>
      <c r="I362" s="39">
        <f t="shared" ref="I362:I386" si="67">IF(H362="","",11)</f>
        <v>11</v>
      </c>
      <c r="J362" s="40">
        <f t="shared" si="61"/>
        <v>17820000</v>
      </c>
      <c r="K362" s="40">
        <f t="shared" si="62"/>
        <v>179820000</v>
      </c>
      <c r="L362" s="132" t="s">
        <v>430</v>
      </c>
    </row>
    <row r="363" spans="2:12" ht="30" customHeight="1" x14ac:dyDescent="0.25">
      <c r="B363" s="84"/>
      <c r="C363" s="85"/>
      <c r="D363" s="169" t="s">
        <v>6</v>
      </c>
      <c r="E363" s="166" t="s">
        <v>118</v>
      </c>
      <c r="F363" s="165"/>
      <c r="G363" s="165"/>
      <c r="H363" s="218"/>
      <c r="I363" s="39" t="str">
        <f t="shared" si="67"/>
        <v/>
      </c>
      <c r="J363" s="40" t="str">
        <f t="shared" si="61"/>
        <v/>
      </c>
      <c r="K363" s="40" t="str">
        <f t="shared" si="62"/>
        <v/>
      </c>
      <c r="L363" s="132" t="s">
        <v>344</v>
      </c>
    </row>
    <row r="364" spans="2:12" ht="39" customHeight="1" x14ac:dyDescent="0.25">
      <c r="B364" s="84"/>
      <c r="C364" s="85"/>
      <c r="D364" s="110">
        <v>1</v>
      </c>
      <c r="E364" s="16" t="s">
        <v>188</v>
      </c>
      <c r="F364" s="35">
        <v>1</v>
      </c>
      <c r="G364" s="61" t="s">
        <v>2</v>
      </c>
      <c r="H364" s="207">
        <v>4500000</v>
      </c>
      <c r="I364" s="39">
        <f t="shared" si="67"/>
        <v>11</v>
      </c>
      <c r="J364" s="40">
        <f t="shared" si="61"/>
        <v>495000</v>
      </c>
      <c r="K364" s="40">
        <f t="shared" si="62"/>
        <v>4995000</v>
      </c>
      <c r="L364" s="132" t="s">
        <v>341</v>
      </c>
    </row>
    <row r="365" spans="2:12" ht="55.2" customHeight="1" x14ac:dyDescent="0.25">
      <c r="B365" s="84"/>
      <c r="C365" s="85"/>
      <c r="D365" s="110">
        <f>D364+1</f>
        <v>2</v>
      </c>
      <c r="E365" s="12" t="s">
        <v>122</v>
      </c>
      <c r="F365" s="35">
        <v>1</v>
      </c>
      <c r="G365" s="35" t="s">
        <v>1</v>
      </c>
      <c r="H365" s="207">
        <v>4500000</v>
      </c>
      <c r="I365" s="39">
        <f t="shared" si="67"/>
        <v>11</v>
      </c>
      <c r="J365" s="40">
        <f t="shared" si="61"/>
        <v>495000</v>
      </c>
      <c r="K365" s="40">
        <f t="shared" si="62"/>
        <v>4995000</v>
      </c>
      <c r="L365" s="143" t="s">
        <v>335</v>
      </c>
    </row>
    <row r="366" spans="2:12" ht="30" customHeight="1" x14ac:dyDescent="0.25">
      <c r="B366" s="84"/>
      <c r="C366" s="85"/>
      <c r="D366" s="110">
        <f>D365+1</f>
        <v>3</v>
      </c>
      <c r="E366" s="12" t="s">
        <v>139</v>
      </c>
      <c r="F366" s="35">
        <v>5</v>
      </c>
      <c r="G366" s="35" t="s">
        <v>2</v>
      </c>
      <c r="H366" s="207">
        <v>900000</v>
      </c>
      <c r="I366" s="39">
        <f t="shared" si="67"/>
        <v>11</v>
      </c>
      <c r="J366" s="40">
        <f t="shared" si="61"/>
        <v>495000</v>
      </c>
      <c r="K366" s="40">
        <f t="shared" si="62"/>
        <v>4995000</v>
      </c>
      <c r="L366" s="132" t="s">
        <v>417</v>
      </c>
    </row>
    <row r="367" spans="2:12" ht="30" customHeight="1" x14ac:dyDescent="0.25">
      <c r="B367" s="84"/>
      <c r="C367" s="85"/>
      <c r="D367" s="110">
        <f>D366+1</f>
        <v>4</v>
      </c>
      <c r="E367" s="16" t="s">
        <v>194</v>
      </c>
      <c r="F367" s="35">
        <v>5</v>
      </c>
      <c r="G367" s="61" t="s">
        <v>2</v>
      </c>
      <c r="H367" s="207">
        <v>3150000</v>
      </c>
      <c r="I367" s="39">
        <f t="shared" si="67"/>
        <v>11</v>
      </c>
      <c r="J367" s="40">
        <f t="shared" si="61"/>
        <v>1732500</v>
      </c>
      <c r="K367" s="40">
        <f t="shared" si="62"/>
        <v>17482500</v>
      </c>
      <c r="L367" s="150" t="s">
        <v>417</v>
      </c>
    </row>
    <row r="368" spans="2:12" ht="30" customHeight="1" x14ac:dyDescent="0.25">
      <c r="B368" s="84"/>
      <c r="C368" s="85"/>
      <c r="D368" s="110">
        <f t="shared" ref="D368:D369" si="68">D367+1</f>
        <v>5</v>
      </c>
      <c r="E368" s="16" t="s">
        <v>153</v>
      </c>
      <c r="F368" s="35">
        <v>5</v>
      </c>
      <c r="G368" s="61" t="s">
        <v>2</v>
      </c>
      <c r="H368" s="207">
        <v>3150000</v>
      </c>
      <c r="I368" s="39">
        <f t="shared" si="67"/>
        <v>11</v>
      </c>
      <c r="J368" s="40">
        <f t="shared" si="61"/>
        <v>1732500</v>
      </c>
      <c r="K368" s="40">
        <f t="shared" si="62"/>
        <v>17482500</v>
      </c>
      <c r="L368" s="132" t="s">
        <v>444</v>
      </c>
    </row>
    <row r="369" spans="2:12" ht="39" customHeight="1" x14ac:dyDescent="0.25">
      <c r="B369" s="84"/>
      <c r="C369" s="85"/>
      <c r="D369" s="110">
        <f t="shared" si="68"/>
        <v>6</v>
      </c>
      <c r="E369" s="12" t="s">
        <v>126</v>
      </c>
      <c r="F369" s="35">
        <v>200</v>
      </c>
      <c r="G369" s="35" t="s">
        <v>127</v>
      </c>
      <c r="H369" s="207">
        <v>13500</v>
      </c>
      <c r="I369" s="39">
        <f t="shared" si="67"/>
        <v>11</v>
      </c>
      <c r="J369" s="40">
        <f t="shared" si="61"/>
        <v>297000</v>
      </c>
      <c r="K369" s="40">
        <f t="shared" si="62"/>
        <v>2997000</v>
      </c>
      <c r="L369" s="150" t="s">
        <v>435</v>
      </c>
    </row>
    <row r="370" spans="2:12" ht="30" customHeight="1" x14ac:dyDescent="0.25">
      <c r="B370" s="84"/>
      <c r="C370" s="85"/>
      <c r="D370" s="169" t="s">
        <v>7</v>
      </c>
      <c r="E370" s="168" t="s">
        <v>115</v>
      </c>
      <c r="F370" s="165"/>
      <c r="G370" s="165"/>
      <c r="H370" s="218"/>
      <c r="I370" s="39" t="str">
        <f t="shared" si="67"/>
        <v/>
      </c>
      <c r="J370" s="40" t="str">
        <f t="shared" si="61"/>
        <v/>
      </c>
      <c r="K370" s="40" t="str">
        <f t="shared" si="62"/>
        <v/>
      </c>
      <c r="L370" s="16" t="s">
        <v>344</v>
      </c>
    </row>
    <row r="371" spans="2:12" ht="30" customHeight="1" x14ac:dyDescent="0.25">
      <c r="B371" s="84"/>
      <c r="C371" s="85"/>
      <c r="D371" s="173" t="s">
        <v>128</v>
      </c>
      <c r="E371" s="60" t="s">
        <v>9</v>
      </c>
      <c r="F371" s="35"/>
      <c r="G371" s="61"/>
      <c r="H371" s="207"/>
      <c r="I371" s="39" t="str">
        <f t="shared" si="67"/>
        <v/>
      </c>
      <c r="J371" s="40" t="str">
        <f t="shared" si="61"/>
        <v/>
      </c>
      <c r="K371" s="40" t="str">
        <f t="shared" si="62"/>
        <v/>
      </c>
      <c r="L371" s="136" t="s">
        <v>344</v>
      </c>
    </row>
    <row r="372" spans="2:12" ht="73.2" customHeight="1" x14ac:dyDescent="0.25">
      <c r="B372" s="84"/>
      <c r="C372" s="85"/>
      <c r="D372" s="110">
        <v>1</v>
      </c>
      <c r="E372" s="16" t="s">
        <v>116</v>
      </c>
      <c r="F372" s="35">
        <v>1</v>
      </c>
      <c r="G372" s="61" t="s">
        <v>0</v>
      </c>
      <c r="H372" s="207">
        <v>6750000</v>
      </c>
      <c r="I372" s="39">
        <f t="shared" si="67"/>
        <v>11</v>
      </c>
      <c r="J372" s="40">
        <f t="shared" si="61"/>
        <v>742500</v>
      </c>
      <c r="K372" s="40">
        <f t="shared" si="62"/>
        <v>7492500</v>
      </c>
      <c r="L372" s="16" t="s">
        <v>399</v>
      </c>
    </row>
    <row r="373" spans="2:12" ht="30" customHeight="1" x14ac:dyDescent="0.25">
      <c r="B373" s="84"/>
      <c r="C373" s="85"/>
      <c r="D373" s="173" t="s">
        <v>130</v>
      </c>
      <c r="E373" s="60" t="s">
        <v>131</v>
      </c>
      <c r="F373" s="35"/>
      <c r="G373" s="61"/>
      <c r="H373" s="207"/>
      <c r="I373" s="39" t="str">
        <f t="shared" si="67"/>
        <v/>
      </c>
      <c r="J373" s="40" t="str">
        <f t="shared" si="61"/>
        <v/>
      </c>
      <c r="K373" s="40" t="str">
        <f t="shared" si="62"/>
        <v/>
      </c>
      <c r="L373" s="132" t="s">
        <v>344</v>
      </c>
    </row>
    <row r="374" spans="2:12" ht="42" customHeight="1" x14ac:dyDescent="0.25">
      <c r="B374" s="84"/>
      <c r="C374" s="85"/>
      <c r="D374" s="110">
        <v>1</v>
      </c>
      <c r="E374" s="16" t="s">
        <v>132</v>
      </c>
      <c r="F374" s="35">
        <v>2</v>
      </c>
      <c r="G374" s="61" t="s">
        <v>2</v>
      </c>
      <c r="H374" s="207">
        <v>225000</v>
      </c>
      <c r="I374" s="39">
        <f t="shared" si="67"/>
        <v>11</v>
      </c>
      <c r="J374" s="40">
        <f t="shared" si="61"/>
        <v>49500</v>
      </c>
      <c r="K374" s="40">
        <f t="shared" si="62"/>
        <v>499500</v>
      </c>
      <c r="L374" s="132" t="s">
        <v>424</v>
      </c>
    </row>
    <row r="375" spans="2:12" ht="30" customHeight="1" x14ac:dyDescent="0.25">
      <c r="B375" s="84"/>
      <c r="C375" s="85"/>
      <c r="D375" s="169" t="s">
        <v>8</v>
      </c>
      <c r="E375" s="166" t="s">
        <v>53</v>
      </c>
      <c r="F375" s="165"/>
      <c r="G375" s="165"/>
      <c r="H375" s="218"/>
      <c r="I375" s="39" t="str">
        <f t="shared" si="67"/>
        <v/>
      </c>
      <c r="J375" s="40" t="str">
        <f t="shared" si="61"/>
        <v/>
      </c>
      <c r="K375" s="40" t="str">
        <f t="shared" si="62"/>
        <v/>
      </c>
      <c r="L375" s="132" t="s">
        <v>344</v>
      </c>
    </row>
    <row r="376" spans="2:12" ht="30" customHeight="1" x14ac:dyDescent="0.25">
      <c r="B376" s="84"/>
      <c r="C376" s="85"/>
      <c r="D376" s="110">
        <v>1</v>
      </c>
      <c r="E376" s="16" t="s">
        <v>28</v>
      </c>
      <c r="F376" s="35">
        <v>1</v>
      </c>
      <c r="G376" s="61" t="s">
        <v>13</v>
      </c>
      <c r="H376" s="207">
        <v>1350000</v>
      </c>
      <c r="I376" s="39">
        <f t="shared" si="67"/>
        <v>11</v>
      </c>
      <c r="J376" s="40">
        <f t="shared" si="61"/>
        <v>148500</v>
      </c>
      <c r="K376" s="40">
        <f t="shared" si="62"/>
        <v>1498500</v>
      </c>
      <c r="L376" s="132" t="s">
        <v>400</v>
      </c>
    </row>
    <row r="377" spans="2:12" ht="30" customHeight="1" x14ac:dyDescent="0.25">
      <c r="B377" s="84"/>
      <c r="C377" s="85"/>
      <c r="D377" s="110">
        <f>D376+1</f>
        <v>2</v>
      </c>
      <c r="E377" s="16" t="s">
        <v>143</v>
      </c>
      <c r="F377" s="35">
        <v>1</v>
      </c>
      <c r="G377" s="61" t="s">
        <v>3</v>
      </c>
      <c r="H377" s="207">
        <v>4500000</v>
      </c>
      <c r="I377" s="39">
        <f t="shared" si="67"/>
        <v>11</v>
      </c>
      <c r="J377" s="40">
        <f t="shared" si="61"/>
        <v>495000</v>
      </c>
      <c r="K377" s="40">
        <f t="shared" si="62"/>
        <v>4995000</v>
      </c>
      <c r="L377" s="132" t="s">
        <v>414</v>
      </c>
    </row>
    <row r="378" spans="2:12" ht="30" customHeight="1" x14ac:dyDescent="0.25">
      <c r="B378" s="84"/>
      <c r="C378" s="85"/>
      <c r="D378" s="110">
        <f t="shared" ref="D378:D381" si="69">D377+1</f>
        <v>3</v>
      </c>
      <c r="E378" s="16" t="s">
        <v>144</v>
      </c>
      <c r="F378" s="35">
        <v>1</v>
      </c>
      <c r="G378" s="61" t="s">
        <v>3</v>
      </c>
      <c r="H378" s="207">
        <v>6750000</v>
      </c>
      <c r="I378" s="39">
        <f t="shared" si="67"/>
        <v>11</v>
      </c>
      <c r="J378" s="40">
        <f t="shared" si="61"/>
        <v>742500</v>
      </c>
      <c r="K378" s="40">
        <f t="shared" si="62"/>
        <v>7492500</v>
      </c>
      <c r="L378" s="182" t="s">
        <v>414</v>
      </c>
    </row>
    <row r="379" spans="2:12" ht="30" customHeight="1" x14ac:dyDescent="0.25">
      <c r="B379" s="84"/>
      <c r="C379" s="85"/>
      <c r="D379" s="110">
        <f t="shared" si="69"/>
        <v>4</v>
      </c>
      <c r="E379" s="16" t="s">
        <v>145</v>
      </c>
      <c r="F379" s="35">
        <v>4</v>
      </c>
      <c r="G379" s="61" t="s">
        <v>13</v>
      </c>
      <c r="H379" s="207">
        <v>540000</v>
      </c>
      <c r="I379" s="39">
        <f t="shared" si="67"/>
        <v>11</v>
      </c>
      <c r="J379" s="40">
        <f t="shared" si="61"/>
        <v>237600</v>
      </c>
      <c r="K379" s="40">
        <f t="shared" si="62"/>
        <v>2397600</v>
      </c>
      <c r="L379" s="132" t="s">
        <v>425</v>
      </c>
    </row>
    <row r="380" spans="2:12" ht="30" customHeight="1" x14ac:dyDescent="0.25">
      <c r="B380" s="84"/>
      <c r="C380" s="85"/>
      <c r="D380" s="110">
        <f t="shared" si="69"/>
        <v>5</v>
      </c>
      <c r="E380" s="12" t="s">
        <v>142</v>
      </c>
      <c r="F380" s="35">
        <v>5</v>
      </c>
      <c r="G380" s="35" t="s">
        <v>13</v>
      </c>
      <c r="H380" s="207">
        <v>1800000</v>
      </c>
      <c r="I380" s="39">
        <f t="shared" si="67"/>
        <v>11</v>
      </c>
      <c r="J380" s="40">
        <f t="shared" si="61"/>
        <v>990000</v>
      </c>
      <c r="K380" s="40">
        <f t="shared" si="62"/>
        <v>9990000</v>
      </c>
      <c r="L380" s="132" t="s">
        <v>403</v>
      </c>
    </row>
    <row r="381" spans="2:12" ht="30" customHeight="1" x14ac:dyDescent="0.25">
      <c r="B381" s="84"/>
      <c r="C381" s="85"/>
      <c r="D381" s="110">
        <f t="shared" si="69"/>
        <v>6</v>
      </c>
      <c r="E381" s="12" t="s">
        <v>70</v>
      </c>
      <c r="F381" s="35">
        <v>4</v>
      </c>
      <c r="G381" s="35" t="s">
        <v>13</v>
      </c>
      <c r="H381" s="207">
        <v>225000</v>
      </c>
      <c r="I381" s="39">
        <f t="shared" si="67"/>
        <v>11</v>
      </c>
      <c r="J381" s="40">
        <f t="shared" si="61"/>
        <v>99000</v>
      </c>
      <c r="K381" s="40">
        <f t="shared" si="62"/>
        <v>999000</v>
      </c>
      <c r="L381" s="132" t="s">
        <v>404</v>
      </c>
    </row>
    <row r="382" spans="2:12" ht="30" customHeight="1" x14ac:dyDescent="0.25">
      <c r="B382" s="84"/>
      <c r="C382" s="85"/>
      <c r="D382" s="169" t="s">
        <v>8</v>
      </c>
      <c r="E382" s="166" t="s">
        <v>191</v>
      </c>
      <c r="F382" s="165"/>
      <c r="G382" s="165"/>
      <c r="H382" s="218"/>
      <c r="I382" s="39" t="str">
        <f t="shared" si="67"/>
        <v/>
      </c>
      <c r="J382" s="40" t="str">
        <f t="shared" si="61"/>
        <v/>
      </c>
      <c r="K382" s="40" t="str">
        <f t="shared" si="62"/>
        <v/>
      </c>
      <c r="L382" s="132" t="s">
        <v>344</v>
      </c>
    </row>
    <row r="383" spans="2:12" ht="30" customHeight="1" x14ac:dyDescent="0.25">
      <c r="B383" s="84"/>
      <c r="C383" s="85"/>
      <c r="D383" s="110">
        <v>1</v>
      </c>
      <c r="E383" s="16" t="s">
        <v>190</v>
      </c>
      <c r="F383" s="35">
        <v>150</v>
      </c>
      <c r="G383" s="61" t="s">
        <v>11</v>
      </c>
      <c r="H383" s="207">
        <v>108000</v>
      </c>
      <c r="I383" s="39">
        <f t="shared" si="67"/>
        <v>11</v>
      </c>
      <c r="J383" s="40">
        <f t="shared" si="61"/>
        <v>1782000</v>
      </c>
      <c r="K383" s="40">
        <f t="shared" si="62"/>
        <v>17982000</v>
      </c>
      <c r="L383" s="132" t="s">
        <v>416</v>
      </c>
    </row>
    <row r="384" spans="2:12" ht="30" customHeight="1" x14ac:dyDescent="0.25">
      <c r="B384" s="84"/>
      <c r="C384" s="85"/>
      <c r="D384" s="110">
        <v>2</v>
      </c>
      <c r="E384" s="16" t="s">
        <v>192</v>
      </c>
      <c r="F384" s="35">
        <v>200</v>
      </c>
      <c r="G384" s="61" t="s">
        <v>193</v>
      </c>
      <c r="H384" s="207">
        <v>67500</v>
      </c>
      <c r="I384" s="39">
        <f t="shared" si="67"/>
        <v>11</v>
      </c>
      <c r="J384" s="40">
        <f t="shared" si="61"/>
        <v>1485000</v>
      </c>
      <c r="K384" s="40">
        <f t="shared" si="62"/>
        <v>14985000</v>
      </c>
      <c r="L384" s="132" t="s">
        <v>427</v>
      </c>
    </row>
    <row r="385" spans="2:12" ht="30" customHeight="1" x14ac:dyDescent="0.25">
      <c r="B385" s="84"/>
      <c r="C385" s="85"/>
      <c r="D385" s="110">
        <v>3</v>
      </c>
      <c r="E385" s="16" t="s">
        <v>143</v>
      </c>
      <c r="F385" s="35">
        <v>1</v>
      </c>
      <c r="G385" s="61" t="s">
        <v>3</v>
      </c>
      <c r="H385" s="207">
        <v>4500000</v>
      </c>
      <c r="I385" s="39">
        <f t="shared" si="67"/>
        <v>11</v>
      </c>
      <c r="J385" s="40">
        <f t="shared" si="61"/>
        <v>495000</v>
      </c>
      <c r="K385" s="40">
        <f t="shared" si="62"/>
        <v>4995000</v>
      </c>
      <c r="L385" s="132" t="s">
        <v>414</v>
      </c>
    </row>
    <row r="386" spans="2:12" ht="43.2" customHeight="1" thickBot="1" x14ac:dyDescent="0.3">
      <c r="B386" s="170"/>
      <c r="C386" s="127"/>
      <c r="D386" s="115">
        <v>4</v>
      </c>
      <c r="E386" s="25" t="s">
        <v>47</v>
      </c>
      <c r="F386" s="37">
        <v>1</v>
      </c>
      <c r="G386" s="171" t="s">
        <v>0</v>
      </c>
      <c r="H386" s="208">
        <v>2700000</v>
      </c>
      <c r="I386" s="39">
        <f t="shared" si="67"/>
        <v>11</v>
      </c>
      <c r="J386" s="40">
        <f t="shared" si="61"/>
        <v>297000</v>
      </c>
      <c r="K386" s="40">
        <f t="shared" si="62"/>
        <v>2997000</v>
      </c>
      <c r="L386" s="132" t="s">
        <v>428</v>
      </c>
    </row>
    <row r="387" spans="2:12" ht="16.8" thickBot="1" x14ac:dyDescent="0.3">
      <c r="B387" s="26"/>
      <c r="C387" s="77"/>
      <c r="D387" s="77"/>
      <c r="E387" s="27"/>
      <c r="F387" s="28"/>
      <c r="G387" s="29"/>
      <c r="H387" s="29"/>
      <c r="I387" s="29"/>
      <c r="J387" s="30"/>
      <c r="K387" s="135"/>
      <c r="L387" s="138"/>
    </row>
    <row r="388" spans="2:12" ht="30" customHeight="1" thickBot="1" x14ac:dyDescent="0.3">
      <c r="B388" s="153"/>
      <c r="C388" s="154"/>
      <c r="D388" s="154"/>
      <c r="E388" s="158"/>
      <c r="F388" s="3"/>
      <c r="G388" s="4"/>
      <c r="H388" s="4"/>
      <c r="I388" s="4"/>
      <c r="J388" s="45" t="s">
        <v>228</v>
      </c>
      <c r="K388" s="7">
        <f>SUM(K9:K386)</f>
        <v>4237541550</v>
      </c>
      <c r="L388" s="180"/>
    </row>
    <row r="389" spans="2:12" ht="30" customHeight="1" x14ac:dyDescent="0.25">
      <c r="B389" s="151"/>
      <c r="C389" s="151"/>
      <c r="D389" s="151"/>
      <c r="E389" s="175"/>
      <c r="F389" s="176"/>
      <c r="G389" s="73"/>
      <c r="H389" s="73"/>
      <c r="I389" s="73"/>
      <c r="J389" s="177"/>
      <c r="K389" s="178"/>
      <c r="L389" s="179"/>
    </row>
  </sheetData>
  <printOptions horizontalCentered="1"/>
  <pageMargins left="0.39370078740157483" right="0.39370078740157483" top="0.78740157480314965" bottom="0.39370078740157483" header="0.19685039370078741" footer="0.23622047244094491"/>
  <pageSetup paperSize="9" scale="65" fitToHeight="0" orientation="landscape" r:id="rId1"/>
  <headerFooter>
    <oddHeader>&amp;L&amp;"Arial,Italic"&amp;8&amp;Z&amp;F\&amp;A</oddHeader>
    <oddFooter>&amp;R&amp;"Arial,Italic"Hari Pers Nasional Tahun 2023; &amp;P dari &amp;N</oddFooter>
  </headerFooter>
  <rowBreaks count="9" manualBreakCount="9">
    <brk id="32" min="1" max="11" man="1"/>
    <brk id="75" min="1" max="11" man="1"/>
    <brk id="134" min="1" max="11" man="1"/>
    <brk id="164" min="1" max="11" man="1"/>
    <brk id="248" min="1" max="11" man="1"/>
    <brk id="309" min="1" max="11" man="1"/>
    <brk id="327" min="1" max="11" man="1"/>
    <brk id="339" min="1" max="11" man="1"/>
    <brk id="374"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REKAP</vt:lpstr>
      <vt:lpstr>TENDER 1 (OK) (2)</vt:lpstr>
      <vt:lpstr>KAK TITIN</vt:lpstr>
      <vt:lpstr>TENDER 1 (OK)</vt:lpstr>
      <vt:lpstr>TENDER 1</vt:lpstr>
      <vt:lpstr>TENDER 1 (LPSE)</vt:lpstr>
      <vt:lpstr>'KAK TITIN'!Print_Area</vt:lpstr>
      <vt:lpstr>REKAP!Print_Area</vt:lpstr>
      <vt:lpstr>'TENDER 1'!Print_Area</vt:lpstr>
      <vt:lpstr>'TENDER 1 (LPSE)'!Print_Area</vt:lpstr>
      <vt:lpstr>'TENDER 1 (OK)'!Print_Area</vt:lpstr>
      <vt:lpstr>'TENDER 1 (OK) (2)'!Print_Area</vt:lpstr>
      <vt:lpstr>'KAK TITIN'!Print_Titles</vt:lpstr>
      <vt:lpstr>'TENDER 1'!Print_Titles</vt:lpstr>
      <vt:lpstr>'TENDER 1 (LPSE)'!Print_Titles</vt:lpstr>
      <vt:lpstr>'TENDER 1 (OK)'!Print_Titles</vt:lpstr>
      <vt:lpstr>'TENDER 1 (OK) (2)'!Print_Titles</vt:lpstr>
    </vt:vector>
  </TitlesOfParts>
  <Company>&lt;arabianhorse&gt;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arnol</dc:creator>
  <cp:lastModifiedBy>User</cp:lastModifiedBy>
  <cp:lastPrinted>2023-01-08T11:03:42Z</cp:lastPrinted>
  <dcterms:created xsi:type="dcterms:W3CDTF">2010-05-12T08:26:35Z</dcterms:created>
  <dcterms:modified xsi:type="dcterms:W3CDTF">2023-01-09T13:07:31Z</dcterms:modified>
</cp:coreProperties>
</file>